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X BERNAL\Documents\CFM Asesores\Clientes\Cali\Benevalle\2026\Auditorias SIG\Auditoria ICONTEC\"/>
    </mc:Choice>
  </mc:AlternateContent>
  <xr:revisionPtr revIDLastSave="0" documentId="13_ncr:1_{E3C0E6B3-3C22-44FB-8455-84F59F568DA0}" xr6:coauthVersionLast="47" xr6:coauthVersionMax="47" xr10:uidLastSave="{00000000-0000-0000-0000-000000000000}"/>
  <bookViews>
    <workbookView xWindow="-108" yWindow="-108" windowWidth="23256" windowHeight="12456" firstSheet="10" activeTab="14" xr2:uid="{00000000-000D-0000-FFFF-FFFF00000000}"/>
  </bookViews>
  <sheets>
    <sheet name="formato" sheetId="26" r:id="rId1"/>
    <sheet name="Ind Gestion DATOS" sheetId="5" state="hidden" r:id="rId2"/>
    <sheet name="Indicadores totales 2011" sheetId="13" r:id="rId3"/>
    <sheet name="Indicadores totales 2012 " sheetId="15" r:id="rId4"/>
    <sheet name="Indicadores totales 2013" sheetId="17" r:id="rId5"/>
    <sheet name="Indicadores totales 2014" sheetId="23" r:id="rId6"/>
    <sheet name="Indicadores totales 2015" sheetId="24" state="hidden" r:id="rId7"/>
    <sheet name="Indicadores 2015" sheetId="25" r:id="rId8"/>
    <sheet name="Indicadores 2016" sheetId="27" r:id="rId9"/>
    <sheet name="Indicadores 2017" sheetId="28" r:id="rId10"/>
    <sheet name="Indicadores 2018" sheetId="29" r:id="rId11"/>
    <sheet name="indicadores 2019" sheetId="30" r:id="rId12"/>
    <sheet name="INDICADORES 2023" sheetId="32" r:id="rId13"/>
    <sheet name="indicadores 2024" sheetId="37" r:id="rId14"/>
    <sheet name="Indicadores 2025" sheetId="39" r:id="rId15"/>
    <sheet name="Hoja1" sheetId="33" state="hidden" r:id="rId16"/>
    <sheet name="Hoja2" sheetId="34" state="hidden" r:id="rId17"/>
    <sheet name="Hoja3" sheetId="35" state="hidden" r:id="rId18"/>
    <sheet name="Hoja4" sheetId="36" state="hidden" r:id="rId19"/>
  </sheets>
  <definedNames>
    <definedName name="_xlnm._FilterDatabase" localSheetId="12" hidden="1">'INDICADORES 2023'!$D$6:$AA$50</definedName>
    <definedName name="_xlnm._FilterDatabase" localSheetId="13" hidden="1">'indicadores 2024'!$A$6:$AA$54</definedName>
    <definedName name="_xlnm._FilterDatabase" localSheetId="14" hidden="1">'Indicadores 2025'!$A$7:$AC$47</definedName>
    <definedName name="_xlnm.Print_Area" localSheetId="7">'Indicadores 2015'!$A$1:$AA$40</definedName>
    <definedName name="_xlnm.Print_Area" localSheetId="8">'Indicadores 2016'!$A$1:$AA$40</definedName>
    <definedName name="_xlnm.Print_Area" localSheetId="2">'Indicadores totales 2011'!$A$1:$Z$43</definedName>
    <definedName name="_xlnm.Print_Area" localSheetId="3">'Indicadores totales 2012 '!$A$1:$Z$41</definedName>
    <definedName name="_xlnm.Print_Area" localSheetId="4">'Indicadores totales 2013'!$A$1:$Z$41</definedName>
    <definedName name="_xlnm.Print_Titles" localSheetId="1">'Ind Gestion DATOS'!$1:$6</definedName>
    <definedName name="_xlnm.Print_Titles" localSheetId="7">'Indicadores 2015'!$1:$6</definedName>
    <definedName name="_xlnm.Print_Titles" localSheetId="8">'Indicadores 2016'!$1:$6</definedName>
    <definedName name="_xlnm.Print_Titles" localSheetId="2">'Indicadores totales 2011'!$1:$6</definedName>
    <definedName name="_xlnm.Print_Titles" localSheetId="3">'Indicadores totales 2012 '!$1:$6</definedName>
    <definedName name="_xlnm.Print_Titles" localSheetId="4">'Indicadores totales 2013'!$1:$6</definedName>
    <definedName name="_xlnm.Print_Titles" localSheetId="5">'Indicadores totales 2014'!$1:$6</definedName>
  </definedNames>
  <calcPr calcId="191029"/>
  <customWorkbookViews>
    <customWorkbookView name="Ca|iexpreso - Vista personalizada" guid="{3E2701A2-9A94-11D7-8AA9-00D00914CC7D}" mergeInterval="0" personalView="1" maximized="1" windowWidth="796" windowHeight="426" activeSheetId="2" showStatusbar="0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" i="39" l="1"/>
  <c r="Z31" i="39"/>
  <c r="Z47" i="39"/>
  <c r="Z46" i="39"/>
  <c r="Z38" i="39"/>
  <c r="Z32" i="39"/>
  <c r="Z30" i="39"/>
  <c r="Z28" i="39"/>
  <c r="Z26" i="39"/>
  <c r="Z27" i="39"/>
  <c r="Z23" i="39"/>
  <c r="Z22" i="39"/>
  <c r="Z21" i="39"/>
  <c r="Z20" i="39"/>
  <c r="Z19" i="39"/>
  <c r="Z18" i="39"/>
  <c r="Z17" i="39"/>
  <c r="Z16" i="39"/>
  <c r="Z12" i="39"/>
  <c r="Z9" i="39"/>
  <c r="Z14" i="39" l="1"/>
  <c r="Z44" i="39" l="1"/>
  <c r="Z43" i="39"/>
  <c r="Z42" i="39"/>
  <c r="Z41" i="39"/>
  <c r="Z40" i="39"/>
  <c r="Z39" i="39"/>
  <c r="Z37" i="39"/>
  <c r="Z36" i="39"/>
  <c r="Z35" i="39"/>
  <c r="Z34" i="39"/>
  <c r="Z33" i="39"/>
  <c r="Z29" i="39"/>
  <c r="Z25" i="39"/>
  <c r="Z24" i="39"/>
  <c r="Z13" i="39"/>
  <c r="Z10" i="39"/>
  <c r="Z8" i="39"/>
  <c r="X37" i="37" l="1"/>
  <c r="X36" i="37"/>
  <c r="X23" i="37"/>
  <c r="X12" i="37" l="1"/>
  <c r="X19" i="37"/>
  <c r="X16" i="37"/>
  <c r="X32" i="37" l="1"/>
  <c r="X11" i="37" l="1"/>
  <c r="X46" i="37"/>
  <c r="X38" i="37"/>
  <c r="X30" i="37"/>
  <c r="X26" i="37"/>
  <c r="X27" i="37"/>
  <c r="X20" i="37"/>
  <c r="X21" i="37"/>
  <c r="X18" i="37"/>
  <c r="X10" i="37"/>
  <c r="M58" i="37" l="1"/>
  <c r="U52" i="37"/>
  <c r="T52" i="37"/>
  <c r="S52" i="37"/>
  <c r="R52" i="37"/>
  <c r="Q52" i="37"/>
  <c r="P52" i="37"/>
  <c r="O52" i="37"/>
  <c r="N52" i="37"/>
  <c r="M52" i="37"/>
  <c r="L52" i="37"/>
  <c r="N49" i="37"/>
  <c r="N48" i="37" s="1"/>
  <c r="F49" i="37"/>
  <c r="E49" i="37"/>
  <c r="U48" i="37"/>
  <c r="U53" i="37" s="1"/>
  <c r="T48" i="37"/>
  <c r="T53" i="37" s="1"/>
  <c r="S48" i="37"/>
  <c r="S53" i="37" s="1"/>
  <c r="R48" i="37"/>
  <c r="R53" i="37" s="1"/>
  <c r="Q48" i="37"/>
  <c r="Q53" i="37" s="1"/>
  <c r="P48" i="37"/>
  <c r="P53" i="37" s="1"/>
  <c r="O48" i="37"/>
  <c r="O53" i="37" s="1"/>
  <c r="M48" i="37"/>
  <c r="M53" i="37" s="1"/>
  <c r="L48" i="37"/>
  <c r="L53" i="37" s="1"/>
  <c r="I48" i="37"/>
  <c r="I49" i="37" s="1"/>
  <c r="H48" i="37"/>
  <c r="H49" i="37" s="1"/>
  <c r="G48" i="37"/>
  <c r="G49" i="37" s="1"/>
  <c r="X44" i="37"/>
  <c r="X43" i="37"/>
  <c r="X42" i="37"/>
  <c r="X41" i="37"/>
  <c r="X40" i="37"/>
  <c r="X39" i="37"/>
  <c r="X35" i="37"/>
  <c r="X34" i="37"/>
  <c r="X33" i="37"/>
  <c r="X31" i="37"/>
  <c r="X28" i="37"/>
  <c r="X25" i="37"/>
  <c r="X24" i="37"/>
  <c r="X22" i="37"/>
  <c r="X17" i="37"/>
  <c r="X15" i="37"/>
  <c r="X14" i="37"/>
  <c r="X13" i="37"/>
  <c r="X9" i="37"/>
  <c r="X8" i="37"/>
  <c r="X7" i="37"/>
  <c r="X28" i="32"/>
  <c r="X13" i="32"/>
  <c r="N54" i="37" l="1"/>
  <c r="S54" i="37"/>
  <c r="R54" i="37"/>
  <c r="N53" i="37"/>
  <c r="T54" i="37"/>
  <c r="U54" i="37"/>
  <c r="M60" i="37"/>
  <c r="J48" i="37"/>
  <c r="L54" i="37"/>
  <c r="M54" i="37"/>
  <c r="O54" i="37"/>
  <c r="P54" i="37"/>
  <c r="Q54" i="37"/>
  <c r="X48" i="32"/>
  <c r="X47" i="32"/>
  <c r="X30" i="32"/>
  <c r="X12" i="32"/>
  <c r="X24" i="32"/>
  <c r="X22" i="32"/>
  <c r="X17" i="32"/>
  <c r="X18" i="32"/>
  <c r="X21" i="32"/>
  <c r="X23" i="32"/>
  <c r="X25" i="32"/>
  <c r="X29" i="32"/>
  <c r="X33" i="32"/>
  <c r="X34" i="32"/>
  <c r="X35" i="32"/>
  <c r="X36" i="32"/>
  <c r="X37" i="32"/>
  <c r="X38" i="32"/>
  <c r="X43" i="32"/>
  <c r="X44" i="32"/>
  <c r="X46" i="32"/>
  <c r="X45" i="32"/>
  <c r="X42" i="32"/>
  <c r="X41" i="32"/>
  <c r="X40" i="32"/>
  <c r="X39" i="32"/>
  <c r="X32" i="32"/>
  <c r="X31" i="32"/>
  <c r="X27" i="32"/>
  <c r="X26" i="32"/>
  <c r="X20" i="32"/>
  <c r="X19" i="32"/>
  <c r="X16" i="32"/>
  <c r="X15" i="32"/>
  <c r="X14" i="32"/>
  <c r="X11" i="32"/>
  <c r="X10" i="32"/>
  <c r="X9" i="32"/>
  <c r="X8" i="32"/>
  <c r="X7" i="32"/>
  <c r="M53" i="32"/>
  <c r="N53" i="32"/>
  <c r="O53" i="32"/>
  <c r="P53" i="32"/>
  <c r="Q53" i="32"/>
  <c r="R53" i="32"/>
  <c r="S53" i="32"/>
  <c r="T53" i="32"/>
  <c r="U53" i="32"/>
  <c r="L53" i="32"/>
  <c r="N50" i="32"/>
  <c r="U49" i="32"/>
  <c r="U54" i="32" s="1"/>
  <c r="T49" i="32"/>
  <c r="T54" i="32" s="1"/>
  <c r="S49" i="32"/>
  <c r="S54" i="32" s="1"/>
  <c r="R49" i="32"/>
  <c r="R54" i="32" s="1"/>
  <c r="Q49" i="32"/>
  <c r="Q54" i="32" s="1"/>
  <c r="P49" i="32"/>
  <c r="P54" i="32" s="1"/>
  <c r="O49" i="32"/>
  <c r="O54" i="32" s="1"/>
  <c r="M49" i="32"/>
  <c r="M54" i="32" s="1"/>
  <c r="L49" i="32"/>
  <c r="L54" i="32" s="1"/>
  <c r="N47" i="36"/>
  <c r="N46" i="36"/>
  <c r="M27" i="36"/>
  <c r="L55" i="32" l="1"/>
  <c r="T55" i="32"/>
  <c r="S55" i="32"/>
  <c r="Q55" i="32"/>
  <c r="P55" i="32"/>
  <c r="O55" i="32"/>
  <c r="U55" i="32"/>
  <c r="R55" i="32"/>
  <c r="M55" i="32"/>
  <c r="N49" i="32"/>
  <c r="N54" i="32" s="1"/>
  <c r="E45" i="36"/>
  <c r="D44" i="36"/>
  <c r="D49" i="36" s="1"/>
  <c r="F44" i="36"/>
  <c r="F49" i="36" s="1"/>
  <c r="G44" i="36"/>
  <c r="H44" i="36"/>
  <c r="I44" i="36"/>
  <c r="J44" i="36"/>
  <c r="K44" i="36"/>
  <c r="L44" i="36"/>
  <c r="C44" i="36"/>
  <c r="D53" i="36"/>
  <c r="M43" i="36"/>
  <c r="M42" i="36"/>
  <c r="M41" i="36"/>
  <c r="M40" i="36"/>
  <c r="M39" i="36"/>
  <c r="M38" i="36"/>
  <c r="M36" i="36"/>
  <c r="M35" i="36"/>
  <c r="M34" i="36"/>
  <c r="M33" i="36"/>
  <c r="M32" i="36"/>
  <c r="M31" i="36"/>
  <c r="M30" i="36"/>
  <c r="M29" i="36"/>
  <c r="M28" i="36"/>
  <c r="M26" i="36"/>
  <c r="M25" i="36"/>
  <c r="M24" i="36"/>
  <c r="M23" i="36"/>
  <c r="M22" i="36"/>
  <c r="M20" i="36"/>
  <c r="M19" i="36"/>
  <c r="M18" i="36"/>
  <c r="M17" i="36"/>
  <c r="M16" i="36"/>
  <c r="M15" i="36"/>
  <c r="M14" i="36"/>
  <c r="M13" i="36"/>
  <c r="M12" i="36"/>
  <c r="M11" i="36"/>
  <c r="M10" i="36"/>
  <c r="M9" i="36"/>
  <c r="M8" i="36"/>
  <c r="M7" i="36"/>
  <c r="M6" i="36"/>
  <c r="M5" i="36"/>
  <c r="M4" i="36"/>
  <c r="M3" i="36"/>
  <c r="M2" i="36"/>
  <c r="D48" i="36" l="1"/>
  <c r="N55" i="32"/>
  <c r="E44" i="36"/>
  <c r="E49" i="36" s="1"/>
  <c r="N45" i="36"/>
  <c r="C48" i="36"/>
  <c r="F48" i="36"/>
  <c r="D55" i="36"/>
  <c r="E48" i="36"/>
  <c r="C49" i="36"/>
  <c r="N44" i="36" l="1"/>
  <c r="O46" i="36" s="1"/>
  <c r="O45" i="36" l="1"/>
  <c r="M61" i="32"/>
  <c r="M59" i="32" l="1"/>
  <c r="C4" i="35"/>
  <c r="D4" i="35" s="1"/>
  <c r="B5" i="35"/>
  <c r="E4" i="35" l="1"/>
  <c r="F4" i="35" s="1"/>
  <c r="F5" i="35" s="1"/>
  <c r="B6" i="35"/>
  <c r="B7" i="35" s="1"/>
  <c r="C7" i="35" s="1"/>
  <c r="M32" i="33"/>
  <c r="L33" i="33"/>
  <c r="I49" i="32" l="1"/>
  <c r="H49" i="32"/>
  <c r="G49" i="32"/>
  <c r="J49" i="32" l="1"/>
  <c r="I50" i="32"/>
  <c r="H50" i="32"/>
  <c r="G50" i="32"/>
  <c r="F50" i="32"/>
  <c r="E50" i="32"/>
  <c r="X40" i="30"/>
  <c r="X39" i="30"/>
  <c r="X38" i="30"/>
  <c r="X37" i="30"/>
  <c r="X36" i="30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X15" i="30"/>
  <c r="X14" i="30"/>
  <c r="X13" i="30"/>
  <c r="X12" i="30"/>
  <c r="X11" i="30"/>
  <c r="X10" i="30"/>
  <c r="X9" i="30"/>
  <c r="X8" i="30"/>
  <c r="X7" i="30"/>
  <c r="X25" i="29"/>
  <c r="X10" i="29"/>
  <c r="X40" i="29"/>
  <c r="X39" i="29"/>
  <c r="X38" i="29"/>
  <c r="X37" i="29"/>
  <c r="X36" i="29"/>
  <c r="X35" i="29"/>
  <c r="X34" i="29"/>
  <c r="X33" i="29"/>
  <c r="X32" i="29"/>
  <c r="X31" i="29"/>
  <c r="X30" i="29"/>
  <c r="X29" i="29"/>
  <c r="X28" i="29"/>
  <c r="X27" i="29"/>
  <c r="X26" i="29"/>
  <c r="X24" i="29"/>
  <c r="X23" i="29"/>
  <c r="X22" i="29"/>
  <c r="X21" i="29"/>
  <c r="X20" i="29"/>
  <c r="X19" i="29"/>
  <c r="X18" i="29"/>
  <c r="X17" i="29"/>
  <c r="X16" i="29"/>
  <c r="X15" i="29"/>
  <c r="X14" i="29"/>
  <c r="X13" i="29"/>
  <c r="X12" i="29"/>
  <c r="X11" i="29"/>
  <c r="X9" i="29"/>
  <c r="X8" i="29"/>
  <c r="X7" i="29"/>
  <c r="I42" i="30"/>
  <c r="H42" i="30"/>
  <c r="G42" i="30"/>
  <c r="F42" i="30"/>
  <c r="E42" i="30"/>
  <c r="I42" i="29"/>
  <c r="H42" i="29"/>
  <c r="G42" i="29"/>
  <c r="F42" i="29"/>
  <c r="E42" i="29"/>
  <c r="X41" i="28"/>
  <c r="X40" i="28"/>
  <c r="X39" i="28"/>
  <c r="X38" i="28"/>
  <c r="X37" i="28"/>
  <c r="X36" i="28"/>
  <c r="X35" i="28"/>
  <c r="X34" i="28"/>
  <c r="X33" i="28"/>
  <c r="X32" i="28"/>
  <c r="X31" i="28"/>
  <c r="X30" i="28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26" i="27"/>
  <c r="X10" i="27"/>
  <c r="X9" i="27"/>
  <c r="I43" i="28"/>
  <c r="H43" i="28"/>
  <c r="G43" i="28"/>
  <c r="F43" i="28"/>
  <c r="E43" i="28"/>
  <c r="X20" i="27"/>
  <c r="X19" i="27"/>
  <c r="X18" i="27"/>
  <c r="X7" i="27"/>
  <c r="X27" i="27"/>
  <c r="X29" i="27"/>
  <c r="X11" i="27"/>
  <c r="X8" i="27"/>
  <c r="X25" i="27"/>
  <c r="X17" i="27"/>
  <c r="X12" i="27"/>
  <c r="X16" i="27"/>
  <c r="X15" i="27"/>
  <c r="X23" i="27"/>
  <c r="X14" i="27"/>
  <c r="X33" i="27"/>
  <c r="X31" i="27"/>
  <c r="X40" i="27"/>
  <c r="X39" i="27"/>
  <c r="X38" i="27"/>
  <c r="X37" i="27"/>
  <c r="X36" i="27"/>
  <c r="X35" i="27"/>
  <c r="X34" i="27"/>
  <c r="X32" i="27"/>
  <c r="X30" i="27"/>
  <c r="X28" i="27"/>
  <c r="X24" i="27"/>
  <c r="X22" i="27"/>
  <c r="X21" i="27"/>
  <c r="X13" i="27"/>
  <c r="I42" i="27"/>
  <c r="H42" i="27"/>
  <c r="G42" i="27"/>
  <c r="F42" i="27"/>
  <c r="E42" i="27"/>
  <c r="X13" i="25"/>
  <c r="X40" i="25"/>
  <c r="X39" i="25"/>
  <c r="X38" i="25"/>
  <c r="X37" i="25"/>
  <c r="X36" i="25"/>
  <c r="X35" i="25"/>
  <c r="X34" i="25"/>
  <c r="X33" i="25"/>
  <c r="X32" i="25"/>
  <c r="X31" i="25"/>
  <c r="X30" i="25"/>
  <c r="X29" i="25"/>
  <c r="X28" i="25"/>
  <c r="X27" i="25"/>
  <c r="X26" i="25"/>
  <c r="X25" i="25"/>
  <c r="X24" i="25"/>
  <c r="X23" i="25"/>
  <c r="X22" i="25"/>
  <c r="X20" i="25"/>
  <c r="X19" i="25"/>
  <c r="X18" i="25"/>
  <c r="X17" i="25"/>
  <c r="X16" i="25"/>
  <c r="X15" i="25"/>
  <c r="X14" i="25"/>
  <c r="X12" i="25"/>
  <c r="X11" i="25"/>
  <c r="X10" i="25"/>
  <c r="X9" i="25"/>
  <c r="X8" i="25"/>
  <c r="X7" i="25"/>
  <c r="I42" i="26"/>
  <c r="H42" i="26"/>
  <c r="G42" i="26"/>
  <c r="F42" i="26"/>
  <c r="E42" i="26"/>
  <c r="X40" i="26"/>
  <c r="X39" i="26"/>
  <c r="X38" i="26"/>
  <c r="X37" i="26"/>
  <c r="X36" i="26"/>
  <c r="X35" i="26"/>
  <c r="X34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1" i="26"/>
  <c r="X20" i="26"/>
  <c r="X19" i="26"/>
  <c r="X18" i="26"/>
  <c r="X17" i="26"/>
  <c r="X16" i="26"/>
  <c r="X15" i="26"/>
  <c r="X14" i="26"/>
  <c r="X13" i="26"/>
  <c r="X12" i="26"/>
  <c r="X11" i="26"/>
  <c r="X10" i="26"/>
  <c r="X9" i="26"/>
  <c r="X8" i="26"/>
  <c r="X7" i="26"/>
  <c r="X21" i="25"/>
  <c r="I42" i="25"/>
  <c r="H42" i="25"/>
  <c r="G42" i="25"/>
  <c r="F42" i="25"/>
  <c r="E42" i="25"/>
  <c r="I40" i="24"/>
  <c r="H40" i="24"/>
  <c r="G40" i="24"/>
  <c r="F40" i="24"/>
  <c r="E40" i="24"/>
  <c r="F40" i="23"/>
  <c r="G40" i="23"/>
  <c r="H40" i="23"/>
  <c r="I40" i="23"/>
  <c r="E40" i="23"/>
  <c r="E41" i="17"/>
  <c r="F41" i="17"/>
  <c r="G41" i="17"/>
  <c r="H41" i="17"/>
  <c r="I41" i="17"/>
  <c r="E42" i="17"/>
  <c r="F42" i="17"/>
  <c r="G42" i="17"/>
  <c r="H42" i="17"/>
  <c r="I42" i="17"/>
  <c r="AB19" i="15"/>
  <c r="E41" i="15"/>
  <c r="F41" i="15"/>
  <c r="G41" i="15"/>
  <c r="H41" i="15"/>
  <c r="I41" i="15"/>
  <c r="E43" i="13"/>
  <c r="F43" i="13"/>
  <c r="G43" i="13"/>
  <c r="H43" i="13"/>
  <c r="I43" i="13"/>
  <c r="N43" i="13"/>
  <c r="T11" i="5"/>
  <c r="U11" i="5"/>
  <c r="V11" i="5"/>
  <c r="E29" i="5"/>
  <c r="F29" i="5"/>
  <c r="G29" i="5"/>
  <c r="H29" i="5"/>
  <c r="G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Calidad_</author>
    <author>usuario</author>
  </authors>
  <commentList>
    <comment ref="N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Calidad_: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Decreto 3034 de 2013, Capitulo 2, Articulo 4</t>
        </r>
      </text>
    </comment>
    <comment ref="N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IB= Ingreso Bruto
DES=Descuentos Distribuidores
PPP=Premios en Poder del Publico
RM=Renta del monopolio (12%)
IF=Impuestos Foráneas
GMA=Gastos de Administración y Ventas</t>
        </r>
      </text>
    </comment>
    <comment ref="N1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30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términos del contrato y soporte de la recolección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9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Decreto 3034 de 2013, Capitulo 2, Articulo 4</t>
        </r>
      </text>
    </comment>
    <comment ref="J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IB= Ingreso Bruto
DES=Descuentos Distribuidores
PPP=Premios en Poder del Publico
RM=Renta del monopolio (12%)
IF=Impuestos Foráneas
GMA=Gastos de Administración y Ventas
META = Igual al 0,5% + 2,5 puntos del Recaudo Bruto de Loteria
</t>
        </r>
      </text>
    </comment>
    <comment ref="J29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términos del contrato y soporte de la recolección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9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Decreto 3034 de 2013, Capitulo 2, Articulo 4</t>
        </r>
      </text>
    </comment>
    <comment ref="N9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10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IB= Ingreso Bruto
DES=Descuentos Distribuidores
PPP=Premios en Poder del Publico
RM=Renta del monopolio (12%)
IF=Impuestos Foráneas
GMA=Gastos de Administración y Ventas
META = Igual al 0,5% + 2,5 puntos del Recaudo Bruto de Loteria</t>
        </r>
      </text>
    </comment>
    <comment ref="N10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29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términos del contrato y soporte de la recolección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10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Decreto 3034 de 2013, Capitulo 2, Articulo 4</t>
        </r>
      </text>
    </comment>
    <comment ref="J11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IB= Ingreso Bruto
DES=Descuentos Distribuidores
PPP=Premios en Poder del Publico
RM=Renta del monopolio (12%)
IF=Impuestos Foráneas
GMA=Gastos de Administración y Ventas
META = Igual al 0,5% + 2,5 puntos del Recaudo Bruto de Loteria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10" authorId="0" shapeId="0" xr:uid="{7889B670-0A9B-495E-B643-FFBDD66952A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Decreto 3034 de 2013, Capitulo 2, Articulo 4</t>
        </r>
      </text>
    </comment>
    <comment ref="J11" authorId="0" shapeId="0" xr:uid="{DCE51ADF-C756-49A5-AE54-B37F3A15591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IB= Ingreso Bruto
DES=Descuentos Distribuidores
PPP=Premios en Poder del Publico
RM=Renta del monopolio (12%)
IF=Impuestos Foráneas
GMA=Gastos de Administración y Ventas
META = Igual al 0,5% + 2,5 puntos del Recaudo Bruto de Loteria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L11" authorId="0" shapeId="0" xr:uid="{BB9D4B74-2960-4E07-8CE2-624CE3A76DA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Decreto 3034 de 2013, Capitulo 2, Articulo 4</t>
        </r>
      </text>
    </comment>
    <comment ref="L12" authorId="0" shapeId="0" xr:uid="{EAA1F915-F9A4-49D3-9C61-9A5D0D8061A9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IB= Ingreso Bruto
DES=Descuentos Distribuidores
PPP=Premios en Poder del Publico
RM=Renta del monopolio (12%)
IF=Impuestos Foráneas
GMA=Gastos de Administración y Ventas
META = Igual al 0,5% + 2,5 puntos del Recaudo Bruto de Loteria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  <author>Calidad_2</author>
  </authors>
  <commentList>
    <comment ref="K10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8 dias</t>
        </r>
      </text>
    </comment>
    <comment ref="J18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utilidad operacional Lotería / ingresos operacionales lotería   meta  mayor igual al 4%</t>
        </r>
      </text>
    </comment>
    <comment ref="J24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replantear meta de indicador</t>
        </r>
      </text>
    </comment>
    <comment ref="D25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Calidad_2:</t>
        </r>
        <r>
          <rPr>
            <sz val="8"/>
            <color indexed="81"/>
            <rFont val="Tahoma"/>
            <family val="2"/>
          </rPr>
          <t xml:space="preserve">
Revisar denominacion si corresponde a equipos de informatica (ups,telefonos)
</t>
        </r>
      </text>
    </comment>
    <comment ref="J37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meta pago a 30 dias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Calidad_</author>
    <author>calidad</author>
    <author>Calidad_2</author>
  </authors>
  <commentList>
    <comment ref="N8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Calidad_: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1" shapeId="0" xr:uid="{00000000-0006-0000-0600-000002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8 dias</t>
        </r>
      </text>
    </comment>
    <comment ref="J18" authorId="1" shapeId="0" xr:uid="{00000000-0006-0000-0600-000003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utilidad operacional Lotería / ingresos operacionales lotería   meta  mayor igual al 4%</t>
        </r>
      </text>
    </comment>
    <comment ref="J22" authorId="1" shapeId="0" xr:uid="{00000000-0006-0000-0600-000004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replantear meta de indicador</t>
        </r>
      </text>
    </comment>
    <comment ref="D23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Calidad_2:</t>
        </r>
        <r>
          <rPr>
            <sz val="8"/>
            <color indexed="81"/>
            <rFont val="Tahoma"/>
            <family val="2"/>
          </rPr>
          <t xml:space="preserve">
Revisar denominacion si corresponde a equipos de informatica (ups,telefonos)
</t>
        </r>
      </text>
    </comment>
    <comment ref="J35" authorId="1" shapeId="0" xr:uid="{00000000-0006-0000-0600-000006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meta pago a 30 dias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Calidad_</author>
    <author>calidad</author>
    <author>Calidad_2</author>
  </authors>
  <commentList>
    <comment ref="N8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Calidad_: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8 dias</t>
        </r>
      </text>
    </comment>
    <comment ref="J18" authorId="1" shapeId="0" xr:uid="{00000000-0006-0000-0700-000003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utilidad operacional Lotería / ingresos operacionales lotería   meta  mayor igual al 4%</t>
        </r>
      </text>
    </comment>
    <comment ref="J22" authorId="1" shapeId="0" xr:uid="{00000000-0006-0000-0700-000004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replantear meta de indicador</t>
        </r>
      </text>
    </comment>
    <comment ref="D23" authorId="2" shapeId="0" xr:uid="{00000000-0006-0000-0700-000005000000}">
      <text>
        <r>
          <rPr>
            <b/>
            <sz val="8"/>
            <color indexed="81"/>
            <rFont val="Tahoma"/>
            <family val="2"/>
          </rPr>
          <t>Calidad_2:</t>
        </r>
        <r>
          <rPr>
            <sz val="8"/>
            <color indexed="81"/>
            <rFont val="Tahoma"/>
            <family val="2"/>
          </rPr>
          <t xml:space="preserve">
Revisar denominacion si corresponde a equipos de informatica (ups,telefonos)
</t>
        </r>
      </text>
    </comment>
    <comment ref="J35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meta pago a 30 dias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Calidad_</author>
    <author>calidad</author>
    <author>usuario1</author>
    <author>Calidad_2</author>
  </authors>
  <commentList>
    <comment ref="N8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Calidad_: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1" shapeId="0" xr:uid="{00000000-0006-0000-0800-000002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8 dias</t>
        </r>
      </text>
    </comment>
    <comment ref="Q14" authorId="2" shapeId="0" xr:uid="{00000000-0006-0000-0800-000003000000}">
      <text>
        <r>
          <rPr>
            <b/>
            <sz val="9"/>
            <color indexed="81"/>
            <rFont val="Tahoma"/>
            <family val="2"/>
          </rPr>
          <t>usuario1:</t>
        </r>
        <r>
          <rPr>
            <sz val="9"/>
            <color indexed="81"/>
            <rFont val="Tahoma"/>
            <family val="2"/>
          </rPr>
          <t xml:space="preserve">
Revisar construccion y finalidad del indicador</t>
        </r>
      </text>
    </comment>
    <comment ref="R14" authorId="2" shapeId="0" xr:uid="{00000000-0006-0000-0800-000004000000}">
      <text>
        <r>
          <rPr>
            <b/>
            <sz val="9"/>
            <color indexed="81"/>
            <rFont val="Tahoma"/>
            <family val="2"/>
          </rPr>
          <t>usuario1:</t>
        </r>
        <r>
          <rPr>
            <sz val="9"/>
            <color indexed="81"/>
            <rFont val="Tahoma"/>
            <family val="2"/>
          </rPr>
          <t xml:space="preserve">
Revisar construccion y finalidad del indicador</t>
        </r>
      </text>
    </comment>
    <comment ref="S14" authorId="2" shapeId="0" xr:uid="{00000000-0006-0000-0800-000005000000}">
      <text>
        <r>
          <rPr>
            <b/>
            <sz val="9"/>
            <color indexed="81"/>
            <rFont val="Tahoma"/>
            <family val="2"/>
          </rPr>
          <t>usuario1:</t>
        </r>
        <r>
          <rPr>
            <sz val="9"/>
            <color indexed="81"/>
            <rFont val="Tahoma"/>
            <family val="2"/>
          </rPr>
          <t xml:space="preserve">
Revisar construccion y finalidad del indicador</t>
        </r>
      </text>
    </comment>
    <comment ref="J18" authorId="1" shapeId="0" xr:uid="{00000000-0006-0000-0800-000006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utilidad operacional Lotería / ingresos operacionales lotería   meta  mayor igual al 4%</t>
        </r>
      </text>
    </comment>
    <comment ref="J22" authorId="1" shapeId="0" xr:uid="{00000000-0006-0000-0800-000007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replantear meta de indicador</t>
        </r>
      </text>
    </comment>
    <comment ref="D23" authorId="3" shapeId="0" xr:uid="{00000000-0006-0000-0800-000008000000}">
      <text>
        <r>
          <rPr>
            <b/>
            <sz val="8"/>
            <color indexed="81"/>
            <rFont val="Tahoma"/>
            <family val="2"/>
          </rPr>
          <t>Calidad_2:</t>
        </r>
        <r>
          <rPr>
            <sz val="8"/>
            <color indexed="81"/>
            <rFont val="Tahoma"/>
            <family val="2"/>
          </rPr>
          <t xml:space="preserve">
Revisar denominacion si corresponde a equipos de informatica (ups,telefonos)
</t>
        </r>
      </text>
    </comment>
    <comment ref="J35" authorId="1" shapeId="0" xr:uid="{00000000-0006-0000-0800-000009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meta pago a 30 dias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Calidad_</author>
    <author>calidad</author>
    <author>usuario1</author>
    <author>Calidad_2</author>
  </authors>
  <commentList>
    <comment ref="N8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Calidad_: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1" shapeId="0" xr:uid="{00000000-0006-0000-0900-000002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8 dias</t>
        </r>
      </text>
    </comment>
    <comment ref="Q14" authorId="2" shapeId="0" xr:uid="{00000000-0006-0000-0900-000003000000}">
      <text>
        <r>
          <rPr>
            <b/>
            <sz val="9"/>
            <color indexed="81"/>
            <rFont val="Tahoma"/>
            <family val="2"/>
          </rPr>
          <t>usuario1:</t>
        </r>
        <r>
          <rPr>
            <sz val="9"/>
            <color indexed="81"/>
            <rFont val="Tahoma"/>
            <family val="2"/>
          </rPr>
          <t xml:space="preserve">
Revisar construccion y finalidad del indicador</t>
        </r>
      </text>
    </comment>
    <comment ref="R14" authorId="2" shapeId="0" xr:uid="{00000000-0006-0000-0900-000004000000}">
      <text>
        <r>
          <rPr>
            <b/>
            <sz val="9"/>
            <color indexed="81"/>
            <rFont val="Tahoma"/>
            <family val="2"/>
          </rPr>
          <t>usuario1:</t>
        </r>
        <r>
          <rPr>
            <sz val="9"/>
            <color indexed="81"/>
            <rFont val="Tahoma"/>
            <family val="2"/>
          </rPr>
          <t xml:space="preserve">
Revisar construccion y finalidad del indicador</t>
        </r>
      </text>
    </comment>
    <comment ref="S14" authorId="2" shapeId="0" xr:uid="{00000000-0006-0000-0900-000005000000}">
      <text>
        <r>
          <rPr>
            <b/>
            <sz val="9"/>
            <color indexed="81"/>
            <rFont val="Tahoma"/>
            <family val="2"/>
          </rPr>
          <t>usuario1:</t>
        </r>
        <r>
          <rPr>
            <sz val="9"/>
            <color indexed="81"/>
            <rFont val="Tahoma"/>
            <family val="2"/>
          </rPr>
          <t xml:space="preserve">
Revisar construccion y finalidad del indicador</t>
        </r>
      </text>
    </comment>
    <comment ref="J18" authorId="1" shapeId="0" xr:uid="{00000000-0006-0000-0900-000006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utilidad operacional Lotería / ingresos operacionales lotería   meta  mayor igual al 4%</t>
        </r>
      </text>
    </comment>
    <comment ref="J22" authorId="1" shapeId="0" xr:uid="{00000000-0006-0000-0900-000007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replantear meta de indicador</t>
        </r>
      </text>
    </comment>
    <comment ref="D23" authorId="3" shapeId="0" xr:uid="{00000000-0006-0000-0900-000008000000}">
      <text>
        <r>
          <rPr>
            <b/>
            <sz val="8"/>
            <color indexed="81"/>
            <rFont val="Tahoma"/>
            <family val="2"/>
          </rPr>
          <t>Calidad_2:</t>
        </r>
        <r>
          <rPr>
            <sz val="8"/>
            <color indexed="81"/>
            <rFont val="Tahoma"/>
            <family val="2"/>
          </rPr>
          <t xml:space="preserve">
Revisar denominacion si corresponde a equipos de informatica (ups,telefonos)
</t>
        </r>
      </text>
    </comment>
    <comment ref="J35" authorId="1" shapeId="0" xr:uid="{00000000-0006-0000-0900-000009000000}">
      <text>
        <r>
          <rPr>
            <b/>
            <sz val="8"/>
            <color indexed="81"/>
            <rFont val="Tahoma"/>
            <family val="2"/>
          </rPr>
          <t>calidad:</t>
        </r>
        <r>
          <rPr>
            <sz val="8"/>
            <color indexed="81"/>
            <rFont val="Tahoma"/>
            <family val="2"/>
          </rPr>
          <t xml:space="preserve">
meta pago a 30 dias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Calidad_</author>
    <author>usuario</author>
  </authors>
  <commentList>
    <comment ref="N8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Calidad_: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Decreto 3034 de 2013, Capitulo 2, Articulo 4</t>
        </r>
      </text>
    </comment>
    <comment ref="N9" authorId="1" shapeId="0" xr:uid="{00000000-0006-0000-0A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10" authorId="1" shapeId="0" xr:uid="{00000000-0006-0000-0A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IB= Ingreso Bruto
DES=Descuentos Distribuidores
PPP=Premios en Poder del Publico
RM=Renta del monopolio (12%)
IF=Impuestos Foráneas
GMA=Gastos de Administración y Ventas</t>
        </r>
      </text>
    </comment>
    <comment ref="N10" authorId="1" shapeId="0" xr:uid="{00000000-0006-0000-0A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30" authorId="1" shapeId="0" xr:uid="{00000000-0006-0000-0A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términos del contrato y soporte de la recolección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Calidad_</author>
    <author>usuario</author>
  </authors>
  <commentList>
    <comment ref="N8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Calidad_: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Decreto 3034 de 2013, Capitulo 2, Articulo 4</t>
        </r>
      </text>
    </comment>
    <comment ref="N9" authorId="1" shapeId="0" xr:uid="{00000000-0006-0000-0B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10" authorId="1" shapeId="0" xr:uid="{00000000-0006-0000-0B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IB= Ingreso Bruto
DES=Descuentos Distribuidores
PPP=Premios en Poder del Publico
RM=Renta del monopolio (12%)
IF=Impuestos Foráneas
GMA=Gastos de Administración y Ventas</t>
        </r>
      </text>
    </comment>
    <comment ref="N10" authorId="1" shapeId="0" xr:uid="{00000000-0006-0000-0B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30" authorId="1" shapeId="0" xr:uid="{00000000-0006-0000-0B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términos del contrato y soporte de la recolección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Decreto 3034 de 2013, Capitulo 2, Articulo 4</t>
        </r>
      </text>
    </comment>
    <comment ref="N9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10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IB= Ingreso Bruto
DES=Descuentos Distribuidores
PPP=Premios en Poder del Publico
RM=Renta del monopolio (12%)
IF=Impuestos Foráneas
GMA=Gastos de Administración y Ventas</t>
        </r>
      </text>
    </comment>
    <comment ref="N10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Pedir información a financiera con la nueva formula</t>
        </r>
      </text>
    </comment>
    <comment ref="J30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términos del contrato y soporte de la recolección </t>
        </r>
      </text>
    </comment>
  </commentList>
</comments>
</file>

<file path=xl/sharedStrings.xml><?xml version="1.0" encoding="utf-8"?>
<sst xmlns="http://schemas.openxmlformats.org/spreadsheetml/2006/main" count="4118" uniqueCount="329">
  <si>
    <t>META</t>
  </si>
  <si>
    <t>FRECUENCIA</t>
  </si>
  <si>
    <t>RESPONSABLE</t>
  </si>
  <si>
    <t>Anual</t>
  </si>
  <si>
    <t>Semestral</t>
  </si>
  <si>
    <t>Mensual</t>
  </si>
  <si>
    <t>PROCESO AL QUE APLICA</t>
  </si>
  <si>
    <t>Director Administrativo</t>
  </si>
  <si>
    <t>Explotar eficientemente el monopolio de juegos de suerte y azar para incrementar los recursos transferidos a la salud</t>
  </si>
  <si>
    <t>Mantener y mejorar continuamente el Sistema de Gestión de Calidad en la Organización</t>
  </si>
  <si>
    <t>Contribuir en forma eficiente mediante el  desarrollo del objeto social al cumplimiento de los fines del estado (Departamento).</t>
  </si>
  <si>
    <t xml:space="preserve">Mejorar y mantener la competencia del talento humano en la organización </t>
  </si>
  <si>
    <t>Fines Esenciales del Estado</t>
  </si>
  <si>
    <t>Mejoramiento Continuo</t>
  </si>
  <si>
    <t>Talento Humano</t>
  </si>
  <si>
    <t>Planeacion Financiera</t>
  </si>
  <si>
    <t>Director Comercial</t>
  </si>
  <si>
    <t xml:space="preserve">No de distribuidores que recibieron la billeteria oportunamente / despachos autorizados </t>
  </si>
  <si>
    <t>Pago de Premios</t>
  </si>
  <si>
    <t>Trimestral</t>
  </si>
  <si>
    <t>Capacitaciones realizadas /    Capacitaciones programadas</t>
  </si>
  <si>
    <t>Actividades realizadas / Actividades programadas</t>
  </si>
  <si>
    <t>DIRECTRIZ DE LA POLÍTICA</t>
  </si>
  <si>
    <t>Ventas Reales vs. Ventas Presupuestadas</t>
  </si>
  <si>
    <t>Comercialización y Ventas</t>
  </si>
  <si>
    <t>Controlar la impresión y distribución de lotería</t>
  </si>
  <si>
    <t>Incrementar los recursos transferidos a la salud</t>
  </si>
  <si>
    <t>OBJETIVO DE CALIDAD</t>
  </si>
  <si>
    <t>ESTRATEGIA</t>
  </si>
  <si>
    <t>FORMULA</t>
  </si>
  <si>
    <t>NOMBRE DEL INDICADOR</t>
  </si>
  <si>
    <t>Recaudo del Ingreso</t>
  </si>
  <si>
    <t>Ejecucion del Gasto</t>
  </si>
  <si>
    <t>Transferencias a la salud</t>
  </si>
  <si>
    <t>Recaudo de Apuestas</t>
  </si>
  <si>
    <t>Lograr satisfacer las expectativas de nuestros clientes dentro del marco jurídico que rige la entidad</t>
  </si>
  <si>
    <t>Venta de Loteria</t>
  </si>
  <si>
    <t>Generar Confianza a Nuestros Clientes</t>
  </si>
  <si>
    <t>Billetes Defectuosos</t>
  </si>
  <si>
    <t>Cumplimiento de la Entrega de billeteria</t>
  </si>
  <si>
    <t>Capacitaciones Realizadas</t>
  </si>
  <si>
    <t>Actividades realizadas del COPASO</t>
  </si>
  <si>
    <t>Realizar el Control y Seguimiento  al recaudo del ingreso</t>
  </si>
  <si>
    <t>Incrementar las transferencias</t>
  </si>
  <si>
    <t>Capacitar a los funcionarios</t>
  </si>
  <si>
    <t>Realizar las actividades del COPASO</t>
  </si>
  <si>
    <t xml:space="preserve">No de billetes no conformes / No billetes revisados </t>
  </si>
  <si>
    <t>Seguimiento Planes de Accion</t>
  </si>
  <si>
    <t>Realizar Seguimiento a los Planes de Accion de Acciones Correctivas / Preventivas</t>
  </si>
  <si>
    <t>Gestion de Calidad</t>
  </si>
  <si>
    <t>Director Gestion de Calidad</t>
  </si>
  <si>
    <t xml:space="preserve">Talento Humano </t>
  </si>
  <si>
    <t>Promedio de resultados de encuesta satisfacción</t>
  </si>
  <si>
    <t>Aumentar la Satisfaccion de Nuestros Clientes</t>
  </si>
  <si>
    <t>Cuatrimestral</t>
  </si>
  <si>
    <t>Administracion de Recurso Monetario</t>
  </si>
  <si>
    <t>Satisfacción del cliente</t>
  </si>
  <si>
    <t>BENEFICENCIA DEL VALLE DEL CAUCA E.I.C.E</t>
  </si>
  <si>
    <r>
      <t>&gt;</t>
    </r>
    <r>
      <rPr>
        <sz val="8"/>
        <rFont val="Arial"/>
        <family val="2"/>
      </rPr>
      <t xml:space="preserve"> 95%</t>
    </r>
  </si>
  <si>
    <r>
      <t>&gt;</t>
    </r>
    <r>
      <rPr>
        <sz val="8"/>
        <rFont val="Arial"/>
        <family val="2"/>
      </rPr>
      <t>90%</t>
    </r>
  </si>
  <si>
    <r>
      <t>&gt;</t>
    </r>
    <r>
      <rPr>
        <sz val="8"/>
        <rFont val="Arial"/>
        <family val="2"/>
      </rPr>
      <t>100%</t>
    </r>
  </si>
  <si>
    <r>
      <t>&lt;</t>
    </r>
    <r>
      <rPr>
        <sz val="8"/>
        <rFont val="Arial"/>
        <family val="2"/>
      </rPr>
      <t xml:space="preserve"> 95%</t>
    </r>
  </si>
  <si>
    <t>DESPLIEGUE OBJETIVOS DE CALIDAD</t>
  </si>
  <si>
    <t>DOCUMENTO</t>
  </si>
  <si>
    <t>FECHA DE VIGENCIA:</t>
  </si>
  <si>
    <t>VERSION:</t>
  </si>
  <si>
    <t>PROCESO DE GESTIÓN DE CALIDAD</t>
  </si>
  <si>
    <t>CODIGO:</t>
  </si>
  <si>
    <t>GC-DO-002</t>
  </si>
  <si>
    <t>CONTROL</t>
  </si>
  <si>
    <t>GESTION</t>
  </si>
  <si>
    <t>EFICACIA</t>
  </si>
  <si>
    <t>EFICIENCIA</t>
  </si>
  <si>
    <t>EFECTIVIDAD</t>
  </si>
  <si>
    <t>Realizar Control y Seguimiento  a la ejecución del gasto</t>
  </si>
  <si>
    <t>Rotacion de cartera</t>
  </si>
  <si>
    <t>Confiabilidad</t>
  </si>
  <si>
    <t>Credibilidad del sorteo</t>
  </si>
  <si>
    <t>Pesaje de Balotas</t>
  </si>
  <si>
    <t>manteniemiento de baloteras</t>
  </si>
  <si>
    <t>Calibracion de grameras</t>
  </si>
  <si>
    <t>No. De NC en peso / No. Total de balotas pesadas</t>
  </si>
  <si>
    <t>Mantenimientos ejecutados / Mantenimientos programados</t>
  </si>
  <si>
    <t>Calibraciones ejecutadas / Calibraciones programadas</t>
  </si>
  <si>
    <t xml:space="preserve">No. De lanzamientos de balotas / No. Total de lanzamientos para cambio de juego de balotas </t>
  </si>
  <si>
    <t>Aumentar la credibilidad en nuestro prducto</t>
  </si>
  <si>
    <t>&gt;80%</t>
  </si>
  <si>
    <t>Realizacion del sorteo</t>
  </si>
  <si>
    <t>Oportunidad en tiempos de pago premios</t>
  </si>
  <si>
    <t>Comportamiento de premios</t>
  </si>
  <si>
    <t>Tiempo real de pago (No. De dias) / Tiempo de pago pactado (30 dias para pago ley.) (B/V 21 dias)</t>
  </si>
  <si>
    <t>Valor de la premiacion / Valor de las ventas</t>
  </si>
  <si>
    <t>&lt; 70%</t>
  </si>
  <si>
    <t>Consumo de formularios</t>
  </si>
  <si>
    <t>Oportunidad de entrega</t>
  </si>
  <si>
    <t>Consumo vs transferencias</t>
  </si>
  <si>
    <t>Legalidad</t>
  </si>
  <si>
    <t>Cumplimiento de requisitos legales / Total de requisitos del contrato</t>
  </si>
  <si>
    <t xml:space="preserve">Visitas </t>
  </si>
  <si>
    <t>Visitas ejecutadas / visitas programadas</t>
  </si>
  <si>
    <t>Mantenimiento general</t>
  </si>
  <si>
    <t>Calidad</t>
  </si>
  <si>
    <t>No. De NC encontrados en producto / total de formularios</t>
  </si>
  <si>
    <t>Presupuesto ejecutado de Manto / Presupuesto programado</t>
  </si>
  <si>
    <t>Participacion de la transferencia</t>
  </si>
  <si>
    <t>&gt; 60%</t>
  </si>
  <si>
    <t>Costo de transferencia</t>
  </si>
  <si>
    <t>Total gastos / Total transferencias</t>
  </si>
  <si>
    <t>Valor transferido / Valor recaudado por concesionario y valor liquidado por loteria</t>
  </si>
  <si>
    <t>No de indicadores que cumplieron la meta/ total indicadores</t>
  </si>
  <si>
    <t>Plan de mantenimiento</t>
  </si>
  <si>
    <t>No. De mantenimientos realizados/No. De planeados</t>
  </si>
  <si>
    <t>&lt; = 1%</t>
  </si>
  <si>
    <t>Valor de las Transferencias</t>
  </si>
  <si>
    <t>(Transferencias del periodo actual - periodo anterior) / Transferencias periodo anterior</t>
  </si>
  <si>
    <t>No. De formularios despachados al distribuidor / No. De formularios solicitados en el bimestre ó periodo</t>
  </si>
  <si>
    <t xml:space="preserve">Recaudo derechos de explotacion apuestas/No. De formularios comprados </t>
  </si>
  <si>
    <t>Recaudo de los ingresos</t>
  </si>
  <si>
    <t>Supervision y control sobre la operación de apuestas permanentes</t>
  </si>
  <si>
    <t>Bimensual</t>
  </si>
  <si>
    <t>Administracion de Recursos fisicos</t>
  </si>
  <si>
    <t xml:space="preserve">Cumplimiento de metas de indicadores
</t>
  </si>
  <si>
    <t>Seguimiento y evaluacion</t>
  </si>
  <si>
    <t>Director Control Interno</t>
  </si>
  <si>
    <r>
      <t>&gt;</t>
    </r>
    <r>
      <rPr>
        <sz val="10"/>
        <rFont val="Arial"/>
        <family val="2"/>
      </rPr>
      <t xml:space="preserve"> IPC Periodo Anterior</t>
    </r>
  </si>
  <si>
    <t>Asesoria y Apoyo Tecnologico</t>
  </si>
  <si>
    <t>Jefe de Informatica</t>
  </si>
  <si>
    <t>Garantizar la disponibilidad oportuna de  los bienes y servicios necesarios para el optimo funcionamiento de la organización</t>
  </si>
  <si>
    <t xml:space="preserve">Gestionar la disponibilidad y confiabilidad  de los servicios y recursos de informática en la entidad. </t>
  </si>
  <si>
    <t>-</t>
  </si>
  <si>
    <r>
      <t>&gt;</t>
    </r>
    <r>
      <rPr>
        <sz val="10"/>
        <rFont val="Arial"/>
        <family val="2"/>
      </rPr>
      <t xml:space="preserve"> 83%</t>
    </r>
  </si>
  <si>
    <t>&lt; 16 %</t>
  </si>
  <si>
    <t>Bimestral</t>
  </si>
  <si>
    <t>realizar seguimiento al cumplimiento de las metas de los indicadores por cada proceso</t>
  </si>
  <si>
    <r>
      <t>&gt;</t>
    </r>
    <r>
      <rPr>
        <sz val="10"/>
        <rFont val="Arial"/>
        <family val="2"/>
      </rPr>
      <t>90%</t>
    </r>
  </si>
  <si>
    <r>
      <t>&gt;</t>
    </r>
    <r>
      <rPr>
        <sz val="10"/>
        <rFont val="Arial"/>
        <family val="2"/>
      </rPr>
      <t>80%</t>
    </r>
  </si>
  <si>
    <r>
      <t>&lt;</t>
    </r>
    <r>
      <rPr>
        <sz val="10"/>
        <rFont val="Arial"/>
        <family val="2"/>
      </rPr>
      <t xml:space="preserve">1% </t>
    </r>
  </si>
  <si>
    <r>
      <t>&gt;</t>
    </r>
    <r>
      <rPr>
        <sz val="10"/>
        <rFont val="Arial"/>
        <family val="2"/>
      </rPr>
      <t xml:space="preserve"> 98% </t>
    </r>
  </si>
  <si>
    <r>
      <t>&lt;</t>
    </r>
    <r>
      <rPr>
        <sz val="10"/>
        <rFont val="Arial"/>
        <family val="2"/>
      </rPr>
      <t xml:space="preserve"> 34,98</t>
    </r>
  </si>
  <si>
    <r>
      <t>&gt;</t>
    </r>
    <r>
      <rPr>
        <sz val="10"/>
        <rFont val="Arial"/>
        <family val="2"/>
      </rPr>
      <t xml:space="preserve"> 95%</t>
    </r>
  </si>
  <si>
    <t>Costos de venta</t>
  </si>
  <si>
    <t>Gatos de comercialización /venta</t>
  </si>
  <si>
    <t>Realizar seguimiento al cumplimiento de las metas de los indicadores por cada proceso</t>
  </si>
  <si>
    <t>Administración de Recurso Monetario</t>
  </si>
  <si>
    <t>Administración de Recursos fisicos</t>
  </si>
  <si>
    <t>No de indicadores que cumplieron la meta / total indicadores</t>
  </si>
  <si>
    <r>
      <t>&lt;</t>
    </r>
    <r>
      <rPr>
        <sz val="10"/>
        <rFont val="Arial"/>
        <family val="2"/>
      </rPr>
      <t xml:space="preserve"> 95%</t>
    </r>
  </si>
  <si>
    <t xml:space="preserve"> Valor total del Recaudo / Ingresos totales Presupuestados</t>
  </si>
  <si>
    <t>Planeación Financiera</t>
  </si>
  <si>
    <t>Director Financiero</t>
  </si>
  <si>
    <t>(Cartera de lotería / Ventas de lotería) x 30 días</t>
  </si>
  <si>
    <t>Rotacion de cartera de Lotería</t>
  </si>
  <si>
    <t>Recaudos Derechos de Apuestas / Transferencias minimas pactadas</t>
  </si>
  <si>
    <t xml:space="preserve">Recaudo derechos de explotacion apuestas / No. De formularios comprados </t>
  </si>
  <si>
    <t>Gastos ComprometidosTotales vs. Gastos Presupuestado</t>
  </si>
  <si>
    <t>Total transferencias / Total ingresos generadores de transferencia</t>
  </si>
  <si>
    <t>No. De formularios despachados al concesionario / No. De formularios solicitados en el bimestre ó periodo * 100</t>
  </si>
  <si>
    <t>Tiempo de entrega real(No. De dias) -Tiempo de entrega pactado</t>
  </si>
  <si>
    <r>
      <t>&gt;</t>
    </r>
    <r>
      <rPr>
        <sz val="8"/>
        <rFont val="Arial"/>
        <family val="2"/>
      </rPr>
      <t xml:space="preserve"> 90%</t>
    </r>
  </si>
  <si>
    <t>Información Financiera</t>
  </si>
  <si>
    <t>No de acciones Correctivas y preventivas Realizadas * 100 / No Acciones Propuestas</t>
  </si>
  <si>
    <r>
      <t>&gt;</t>
    </r>
    <r>
      <rPr>
        <sz val="10"/>
        <rFont val="Arial"/>
        <family val="2"/>
      </rPr>
      <t xml:space="preserve"> 90%</t>
    </r>
  </si>
  <si>
    <r>
      <t>&gt;</t>
    </r>
    <r>
      <rPr>
        <sz val="10"/>
        <rFont val="Arial"/>
        <family val="2"/>
      </rPr>
      <t xml:space="preserve"> 75%</t>
    </r>
  </si>
  <si>
    <t>Indice oportunidad de transferencia</t>
  </si>
  <si>
    <t>Fecha real de transferencia / Fecha limite de transferencia</t>
  </si>
  <si>
    <r>
      <t>&lt;</t>
    </r>
    <r>
      <rPr>
        <sz val="10"/>
        <rFont val="Arial"/>
        <family val="2"/>
      </rPr>
      <t xml:space="preserve"> 1</t>
    </r>
  </si>
  <si>
    <r>
      <t>&lt;</t>
    </r>
    <r>
      <rPr>
        <sz val="10"/>
        <rFont val="Arial"/>
        <family val="2"/>
      </rPr>
      <t xml:space="preserve"> 100%</t>
    </r>
  </si>
  <si>
    <t xml:space="preserve">No de distribuidores que le recogieron devolución oportunamente / No. De distribuidores </t>
  </si>
  <si>
    <t>No de distribuidores que le recogieron devolución oportunamente / No. De distribuidores</t>
  </si>
  <si>
    <t>13,01%</t>
  </si>
  <si>
    <r>
      <t>&lt;</t>
    </r>
    <r>
      <rPr>
        <sz val="8"/>
        <rFont val="Arial"/>
        <family val="2"/>
      </rPr>
      <t xml:space="preserve"> 8 dias calendario</t>
    </r>
  </si>
  <si>
    <t>&gt;= 83%</t>
  </si>
  <si>
    <t>&gt;110</t>
  </si>
  <si>
    <t>&gt;  95%</t>
  </si>
  <si>
    <t>Tiempo de entrega real(No. De dias) / Tiempo de entrega pactado (5 dias)</t>
  </si>
  <si>
    <t xml:space="preserve">Tiempo real de pago (No. De dias) / Tiempo de pago pactado (30 dias para pago ley.) </t>
  </si>
  <si>
    <t>&lt; 100%</t>
  </si>
  <si>
    <t>&gt;66%</t>
  </si>
  <si>
    <r>
      <t>&gt;</t>
    </r>
    <r>
      <rPr>
        <sz val="10"/>
        <rFont val="Arial"/>
        <family val="2"/>
      </rPr>
      <t xml:space="preserve"> 110</t>
    </r>
  </si>
  <si>
    <r>
      <t>&lt;</t>
    </r>
    <r>
      <rPr>
        <sz val="10"/>
        <rFont val="Arial"/>
        <family val="2"/>
      </rPr>
      <t xml:space="preserve"> 34,8%</t>
    </r>
  </si>
  <si>
    <r>
      <t>&gt;</t>
    </r>
    <r>
      <rPr>
        <sz val="10"/>
        <rFont val="Arial"/>
        <family val="2"/>
      </rPr>
      <t>100%</t>
    </r>
  </si>
  <si>
    <t xml:space="preserve"> Director Financiero          </t>
  </si>
  <si>
    <t>Director  Financiero</t>
  </si>
  <si>
    <t xml:space="preserve">Director Financiero           </t>
  </si>
  <si>
    <t xml:space="preserve">Director Financiero          </t>
  </si>
  <si>
    <t xml:space="preserve">Director Financiero         </t>
  </si>
  <si>
    <t>Gastos Ejecutados vs. Gastos Presupuestado</t>
  </si>
  <si>
    <t xml:space="preserve"> Costo   de Venta</t>
  </si>
  <si>
    <t xml:space="preserve">Gastos de comercialización  / venta </t>
  </si>
  <si>
    <t xml:space="preserve">Costo de Transferencias  </t>
  </si>
  <si>
    <t>Total gastos /Total Transferencias</t>
  </si>
  <si>
    <t>(Cartera de lotería / Ventas de lotería) x 15 días</t>
  </si>
  <si>
    <r>
      <t>&lt;</t>
    </r>
    <r>
      <rPr>
        <sz val="10"/>
        <rFont val="Arial"/>
        <family val="2"/>
      </rPr>
      <t xml:space="preserve"> 15</t>
    </r>
    <r>
      <rPr>
        <sz val="10"/>
        <rFont val="Arial"/>
        <family val="2"/>
      </rPr>
      <t xml:space="preserve"> Días</t>
    </r>
  </si>
  <si>
    <t>&gt;90%</t>
  </si>
  <si>
    <r>
      <t>&gt;</t>
    </r>
    <r>
      <rPr>
        <sz val="10"/>
        <rFont val="Arial"/>
        <family val="2"/>
      </rPr>
      <t xml:space="preserve"> 90%</t>
    </r>
  </si>
  <si>
    <t>Ventas Reales / Ventas Presupuestadas</t>
  </si>
  <si>
    <t>Participacion de la transferencia Loteria</t>
  </si>
  <si>
    <t>Total transferencia loteria / Total ingresos por loteria</t>
  </si>
  <si>
    <t>Participación de la trasferencia de apuestas permanentes</t>
  </si>
  <si>
    <t>Total Tranferencia Apuestas / Total Ingresos por Apuestas</t>
  </si>
  <si>
    <r>
      <t>&gt;</t>
    </r>
    <r>
      <rPr>
        <sz val="10"/>
        <rFont val="Arial"/>
        <family val="2"/>
      </rPr>
      <t xml:space="preserve"> 12%</t>
    </r>
  </si>
  <si>
    <r>
      <t>&gt;</t>
    </r>
    <r>
      <rPr>
        <sz val="10"/>
        <rFont val="Arial"/>
        <family val="2"/>
      </rPr>
      <t xml:space="preserve"> 100%</t>
    </r>
  </si>
  <si>
    <t>91.20%</t>
  </si>
  <si>
    <r>
      <t>&gt;95</t>
    </r>
    <r>
      <rPr>
        <sz val="10"/>
        <rFont val="Arial"/>
        <family val="2"/>
      </rPr>
      <t>%</t>
    </r>
  </si>
  <si>
    <t>Gasto de Funcionamiento</t>
  </si>
  <si>
    <r>
      <t>&lt;</t>
    </r>
    <r>
      <rPr>
        <sz val="10"/>
        <rFont val="Arial"/>
        <family val="2"/>
      </rPr>
      <t xml:space="preserve"> 30%</t>
    </r>
  </si>
  <si>
    <t>Gastos de funcionamiento / Total gasto</t>
  </si>
  <si>
    <r>
      <t>&lt;</t>
    </r>
    <r>
      <rPr>
        <sz val="10"/>
        <rFont val="Arial"/>
        <family val="2"/>
      </rPr>
      <t xml:space="preserve"> 75,3%</t>
    </r>
  </si>
  <si>
    <r>
      <t>&lt;</t>
    </r>
    <r>
      <rPr>
        <sz val="10"/>
        <rFont val="Arial"/>
        <family val="2"/>
      </rPr>
      <t xml:space="preserve"> 21,72%</t>
    </r>
  </si>
  <si>
    <t>&gt;85%</t>
  </si>
  <si>
    <r>
      <t>&gt;</t>
    </r>
    <r>
      <rPr>
        <sz val="10"/>
        <rFont val="Arial"/>
        <family val="2"/>
      </rPr>
      <t>85%</t>
    </r>
  </si>
  <si>
    <r>
      <t>&lt;</t>
    </r>
    <r>
      <rPr>
        <sz val="10"/>
        <rFont val="Arial"/>
        <family val="2"/>
      </rPr>
      <t xml:space="preserve"> 90%</t>
    </r>
  </si>
  <si>
    <t>&gt;=66%</t>
  </si>
  <si>
    <t>ACUMULADO</t>
  </si>
  <si>
    <t xml:space="preserve"> Gastos de Administración y Operación (GMA)</t>
  </si>
  <si>
    <t xml:space="preserve">Gastos de administración y Operación (GMA) / Ventas </t>
  </si>
  <si>
    <r>
      <t>&lt;</t>
    </r>
    <r>
      <rPr>
        <sz val="10"/>
        <rFont val="Arial"/>
        <family val="2"/>
      </rPr>
      <t xml:space="preserve"> 15,0%</t>
    </r>
  </si>
  <si>
    <t>Excedentes Mínimos</t>
  </si>
  <si>
    <t>EXM= lB -(DES+PPP+RM +IF+GMA)</t>
  </si>
  <si>
    <t>No. De formularios despachados al concesionario / No. De formularios proyectados en el bimestre ó periodo * 100</t>
  </si>
  <si>
    <t xml:space="preserve">No. De lanzamientos de balotas / No. Total de lanzamientos para solicitar cambio de juego de balotas </t>
  </si>
  <si>
    <r>
      <t>&lt;</t>
    </r>
    <r>
      <rPr>
        <sz val="10"/>
        <rFont val="Arial"/>
        <family val="2"/>
      </rPr>
      <t xml:space="preserve"> 85%</t>
    </r>
  </si>
  <si>
    <r>
      <t>&lt;</t>
    </r>
    <r>
      <rPr>
        <sz val="10"/>
        <rFont val="Arial"/>
        <family val="2"/>
      </rPr>
      <t xml:space="preserve"> 37%</t>
    </r>
  </si>
  <si>
    <t>&gt;=85%</t>
  </si>
  <si>
    <r>
      <t>&gt;</t>
    </r>
    <r>
      <rPr>
        <sz val="10"/>
        <rFont val="Arial"/>
        <family val="2"/>
      </rPr>
      <t>0,5%</t>
    </r>
  </si>
  <si>
    <t>Mantenimiento de baloteras</t>
  </si>
  <si>
    <t>Rotación de cartera de Lotería</t>
  </si>
  <si>
    <t>Recaudos Derechos de Apuestas / Transferencias mínimas pactadas</t>
  </si>
  <si>
    <t>Tiempo de entrega real(No. De días) -Tiempo de entrega pactado</t>
  </si>
  <si>
    <t xml:space="preserve">Recaudo derechos de explotación apuestas / No. De formularios comprados </t>
  </si>
  <si>
    <t>Supervisión y control sobre la operación de apuestas permanentes</t>
  </si>
  <si>
    <t>Ejecución del Gasto</t>
  </si>
  <si>
    <t>Participación de la transferencia Loteria</t>
  </si>
  <si>
    <t>Administración de Recursos físicos</t>
  </si>
  <si>
    <t>Asesoría y Apoyo Tecnológico</t>
  </si>
  <si>
    <t>Jefe de Informática</t>
  </si>
  <si>
    <t>Realizar Seguimiento a los Planes de Acción de Acciones Correctivas / Preventivas</t>
  </si>
  <si>
    <t>Seguimiento Planes de Acción</t>
  </si>
  <si>
    <t>Gestión de Calidad</t>
  </si>
  <si>
    <t>Director Gestión de Calidad</t>
  </si>
  <si>
    <t>Seguimiento y evaluación</t>
  </si>
  <si>
    <t>Aumentar la Satisfacción de Nuestros Clientes</t>
  </si>
  <si>
    <t>Aumentar la credibilidad en nuestro producto</t>
  </si>
  <si>
    <t>Realización del sorteo</t>
  </si>
  <si>
    <t>Calibración de grameras</t>
  </si>
  <si>
    <t xml:space="preserve">Tiempo real de pago (No. De días) / Tiempo de pago pactado (30 días para pago ley.) </t>
  </si>
  <si>
    <t>Valor de la premiación / Valor de las ventas</t>
  </si>
  <si>
    <t>Índice oportunidad de transferencia</t>
  </si>
  <si>
    <r>
      <t>&gt;</t>
    </r>
    <r>
      <rPr>
        <sz val="10"/>
        <rFont val="Arial"/>
        <family val="2"/>
      </rPr>
      <t>4,633%</t>
    </r>
  </si>
  <si>
    <t>Actividades realizadas del COPASST</t>
  </si>
  <si>
    <r>
      <t>&lt;</t>
    </r>
    <r>
      <rPr>
        <sz val="10"/>
        <rFont val="Arial"/>
        <family val="2"/>
      </rPr>
      <t xml:space="preserve"> 38%</t>
    </r>
  </si>
  <si>
    <r>
      <t>&lt;</t>
    </r>
    <r>
      <rPr>
        <sz val="10"/>
        <rFont val="Arial"/>
        <family val="2"/>
      </rPr>
      <t xml:space="preserve"> 39%</t>
    </r>
  </si>
  <si>
    <r>
      <t>&lt;</t>
    </r>
    <r>
      <rPr>
        <sz val="10"/>
        <rFont val="Arial"/>
        <family val="2"/>
      </rPr>
      <t xml:space="preserve"> 80%</t>
    </r>
  </si>
  <si>
    <t>Confiabilidad 
Juego 1</t>
  </si>
  <si>
    <t>Confiabilidad 
Juego 2</t>
  </si>
  <si>
    <t>Participación de la transferencia Lotería</t>
  </si>
  <si>
    <t>Total transferencia lotería / Total ingresos por lotería</t>
  </si>
  <si>
    <t>Venta de Lotería</t>
  </si>
  <si>
    <r>
      <t>&lt;</t>
    </r>
    <r>
      <rPr>
        <sz val="10"/>
        <rFont val="Arial"/>
        <family val="2"/>
      </rPr>
      <t xml:space="preserve"> 40%</t>
    </r>
  </si>
  <si>
    <t>Seguimiento y Evaluación</t>
  </si>
  <si>
    <t xml:space="preserve">Director Comercial   </t>
  </si>
  <si>
    <t>&gt;4,633%</t>
  </si>
  <si>
    <t>Realizar las actividades del COPASST</t>
  </si>
  <si>
    <t>Realizar seguimiento al SGSST</t>
  </si>
  <si>
    <t>Número de eventos de cada tipo presentados durante el período</t>
  </si>
  <si>
    <t>Presupuesto de mantenimiento</t>
  </si>
  <si>
    <t>&gt;= 80%</t>
  </si>
  <si>
    <t>Plan de mantenimiento realizados</t>
  </si>
  <si>
    <t>Ingreso de Inmuebles</t>
  </si>
  <si>
    <t>Ingresos de Arrendamiento / Ingresos Presupuestados</t>
  </si>
  <si>
    <t>Administración de Bienes Inmuebles</t>
  </si>
  <si>
    <t>Porcentaje de Ocupación</t>
  </si>
  <si>
    <t>Rotación de Cartera Inmuebles</t>
  </si>
  <si>
    <t>Inmuebles Ocupados / Inmuebles Habitados</t>
  </si>
  <si>
    <t>Valor Facturacion Trimestral / Cuentas por Cobrar Promedio</t>
  </si>
  <si>
    <r>
      <t>&gt;</t>
    </r>
    <r>
      <rPr>
        <sz val="10"/>
        <rFont val="Arial"/>
        <family val="2"/>
      </rPr>
      <t>30 veces</t>
    </r>
  </si>
  <si>
    <r>
      <rPr>
        <u/>
        <sz val="10"/>
        <rFont val="Arial"/>
        <family val="2"/>
      </rPr>
      <t>&gt;</t>
    </r>
    <r>
      <rPr>
        <sz val="10"/>
        <rFont val="Arial"/>
        <family val="2"/>
      </rPr>
      <t>100%</t>
    </r>
  </si>
  <si>
    <t>(Transferencia  Lotería + Impuesto a ganadores) / Total ingresos por lotería</t>
  </si>
  <si>
    <t>Ventas / ((cartera al inicio del período + cartera al final del período)/2)= Rotación de Cartera
No. de días del período a medir / Rotación de Cartera = Días de rotación de cartera</t>
  </si>
  <si>
    <t>Fecha real de transferencia - Fecha limite de transferencia</t>
  </si>
  <si>
    <r>
      <rPr>
        <u/>
        <sz val="10"/>
        <rFont val="Arial"/>
        <family val="2"/>
      </rPr>
      <t>&gt;</t>
    </r>
    <r>
      <rPr>
        <sz val="10"/>
        <rFont val="Arial"/>
        <family val="2"/>
      </rPr>
      <t>100%</t>
    </r>
  </si>
  <si>
    <t>No de distribuidores que enviaron devolución oportunamente /No. de distribuidores</t>
  </si>
  <si>
    <t>Actividades realizadas del SGSST</t>
  </si>
  <si>
    <t>Seguimiento al Sistema de Seguridad y Salud en el Trabajo</t>
  </si>
  <si>
    <r>
      <rPr>
        <u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>100%</t>
    </r>
  </si>
  <si>
    <r>
      <t>&lt;</t>
    </r>
    <r>
      <rPr>
        <sz val="10"/>
        <color theme="1"/>
        <rFont val="Arial"/>
        <family val="2"/>
      </rPr>
      <t xml:space="preserve"> 75,3%</t>
    </r>
  </si>
  <si>
    <t>&gt;1,5%</t>
  </si>
  <si>
    <t>Cumplimiento</t>
  </si>
  <si>
    <t>Incumplimiento</t>
  </si>
  <si>
    <t>na</t>
  </si>
  <si>
    <t>ok</t>
  </si>
  <si>
    <r>
      <t>&lt;</t>
    </r>
    <r>
      <rPr>
        <sz val="10"/>
        <color theme="1"/>
        <rFont val="Arial"/>
        <family val="2"/>
      </rPr>
      <t xml:space="preserve"> 75,34%</t>
    </r>
  </si>
  <si>
    <t>Recaudo de apuestas</t>
  </si>
  <si>
    <t>Confiabilidad Juego 1</t>
  </si>
  <si>
    <t>Confiabilidad Juego 2</t>
  </si>
  <si>
    <t>Sin reportar</t>
  </si>
  <si>
    <t>Total gastos funcionamiento /Total Transferencias</t>
  </si>
  <si>
    <t>Cumplimiento de metas de indicadores</t>
  </si>
  <si>
    <t>10.68%</t>
  </si>
  <si>
    <t>17.51%</t>
  </si>
  <si>
    <t>23.19%</t>
  </si>
  <si>
    <t>12,54%</t>
  </si>
  <si>
    <t>11,28%</t>
  </si>
  <si>
    <t>3.64%</t>
  </si>
  <si>
    <t>DESPLIEGUE OBJETIVOS DE CALIDAD 2024</t>
  </si>
  <si>
    <t>MATRIZ DE INDICADORES 2025</t>
  </si>
  <si>
    <t xml:space="preserve">Generamos confianza a nuestros
 clientes para incrementar los recursos
 transferidos a la salud, mediante la
 ejecución transparente de nuestros
 procesos evaluados continuamente
 bajo principios de calidad y efectividad,
 realizados por personal capacitado.
</t>
  </si>
  <si>
    <t>OBJETIVO GENERAL PLAN ESTRATEGICO INSTITUCIONAL</t>
  </si>
  <si>
    <t>Fortalecer institucionalmente la Beneficencia del Valle
 del Cauca E.I.C.E, mediante la mejora y aprovechamiento
 de sus fortalezas internas, oportunidades de mercado e
 innovaciones 
tecnológicas, 
que permitan su
 consolidación en el ejercicio de transferir más recursos
 económicos a la salud y posicionar la entidad por su alto
 nivel de competitividad en el mercado del monopolio
 rentístico de juegos de suerte y azar</t>
  </si>
  <si>
    <t xml:space="preserve"> POLÍTICA DE CALIDAD </t>
  </si>
  <si>
    <t xml:space="preserve">ESTRATEGIA TÁCTICA </t>
  </si>
  <si>
    <t xml:space="preserve"> Garantizar la sostenibilidad
 financiera de la entidad
 durante el cuatrienio 2024 
2027 mediante el incremento
 del 15% de los ingresos</t>
  </si>
  <si>
    <t xml:space="preserve"> Fortalecimiento Institucional
 mediante la integración de
 Planes Institucionales e
 Innovación Tecnológica</t>
  </si>
  <si>
    <t>Transferir el 100% de los recursos
 correspondientes al sector salud
 durante el cuatrienio 2024-2027
 generados por la explotación de
 los juegos de suerte y azar</t>
  </si>
  <si>
    <t xml:space="preserve"> Aumentar la participación
 en el mercado de loterías.</t>
  </si>
  <si>
    <t>Aumentar la participación
 en el mercado de loterías.</t>
  </si>
  <si>
    <t>Fortalecimiento Institucional
 mediante la integración de
 Planes Institucionales e
 Innovación Tecnológica</t>
  </si>
  <si>
    <t>LINEA ESTRATEGICA</t>
  </si>
  <si>
    <r>
      <rPr>
        <b/>
        <sz val="8"/>
        <rFont val="Arial"/>
        <family val="2"/>
      </rPr>
      <t>Línea Estratégica 1</t>
    </r>
    <r>
      <rPr>
        <sz val="8"/>
        <rFont val="Arial"/>
        <family val="2"/>
      </rPr>
      <t>: Gestión Financiera,
 Administrativa y Control, para la
 sostenibilidad.</t>
    </r>
  </si>
  <si>
    <r>
      <t xml:space="preserve"> </t>
    </r>
    <r>
      <rPr>
        <b/>
        <sz val="8"/>
        <rFont val="Arial"/>
        <family val="2"/>
      </rPr>
      <t xml:space="preserve">Línea Estratégica 4: </t>
    </r>
    <r>
      <rPr>
        <sz val="8"/>
        <rFont val="Arial"/>
        <family val="2"/>
      </rPr>
      <t>Gestión Comercial
 para el fortalecimiento de las ventas</t>
    </r>
  </si>
  <si>
    <r>
      <rPr>
        <b/>
        <sz val="8"/>
        <rFont val="Arial"/>
        <family val="2"/>
      </rPr>
      <t>Línea Estratégica 4</t>
    </r>
    <r>
      <rPr>
        <sz val="8"/>
        <rFont val="Arial"/>
        <family val="2"/>
      </rPr>
      <t>: Gestión Comercial
 para el fortalecimiento de las ventas</t>
    </r>
  </si>
  <si>
    <r>
      <rPr>
        <b/>
        <sz val="8"/>
        <rFont val="Arial"/>
        <family val="2"/>
      </rPr>
      <t xml:space="preserve"> Línea Estratégica 5</t>
    </r>
    <r>
      <rPr>
        <sz val="8"/>
        <rFont val="Arial"/>
        <family val="2"/>
      </rPr>
      <t>: Control al Juego
 Ilegal. y Control de Impresion  Billetes
 Falsos</t>
    </r>
  </si>
  <si>
    <r>
      <rPr>
        <b/>
        <sz val="8"/>
        <rFont val="Arial"/>
        <family val="2"/>
      </rPr>
      <t>Línea Estratégica 1:</t>
    </r>
    <r>
      <rPr>
        <sz val="8"/>
        <rFont val="Arial"/>
        <family val="2"/>
      </rPr>
      <t xml:space="preserve"> Gestión Financiera,
 Administrativa y Control, para la
 sostenibilidad.</t>
    </r>
  </si>
  <si>
    <t>OBJETIVO ESTRATEGICO</t>
  </si>
  <si>
    <t>51.88%</t>
  </si>
  <si>
    <t>139.91%</t>
  </si>
  <si>
    <t>89.44%</t>
  </si>
  <si>
    <t>Ingresos de Arrendamiento / Ingresos Presupuestados X 100%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</si>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</sst>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"/>
    <numFmt numFmtId="167" formatCode="_(* #,##0_);_(* \(#,##0\);_(* &quot;-&quot;??_);_(@_)"/>
    <numFmt numFmtId="168" formatCode="_-* #,##0.00_-;\-* #,##0.00_-;_-* &quot;-&quot;_-;_-@_-"/>
    <numFmt numFmtId="169" formatCode="_-* #.;\-* #.;_-* &quot;-&quot;??_-;_-@_ⴆ"/>
    <numFmt numFmtId="170" formatCode="_ * #,##0_ ;_ * \-#,##0_ ;_ * &quot;-&quot;_ ;_ @_ "/>
    <numFmt numFmtId="171" formatCode="_ &quot;$&quot;\ * #,##0.00_ ;_ &quot;$&quot;\ * \-#,##0.00_ ;_ &quot;$&quot;\ * &quot;-&quot;??_ ;_ @_ "/>
    <numFmt numFmtId="172" formatCode="_ * #,##0.00_ ;_ * \-#,##0.00_ ;_ * &quot;-&quot;??_ ;_ @_ "/>
  </numFmts>
  <fonts count="2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8"/>
      <color rgb="FFFFFF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002060"/>
      <name val="Arial"/>
      <family val="2"/>
    </font>
    <font>
      <sz val="8"/>
      <color rgb="FFFFC000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lightDown"/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lightDown">
        <bgColor theme="0" tint="-4.9989318521683403E-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15" fillId="0" borderId="0"/>
    <xf numFmtId="0" fontId="3" fillId="0" borderId="0"/>
    <xf numFmtId="9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53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/>
    <xf numFmtId="0" fontId="4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9" fontId="6" fillId="2" borderId="8" xfId="0" applyNumberFormat="1" applyFont="1" applyFill="1" applyBorder="1" applyAlignment="1">
      <alignment horizontal="center" vertical="center" wrapText="1"/>
    </xf>
    <xf numFmtId="9" fontId="5" fillId="2" borderId="8" xfId="0" applyNumberFormat="1" applyFont="1" applyFill="1" applyBorder="1" applyAlignment="1">
      <alignment horizontal="center" vertical="center" wrapText="1"/>
    </xf>
    <xf numFmtId="9" fontId="7" fillId="2" borderId="8" xfId="5" applyNumberFormat="1" applyFont="1" applyFill="1" applyBorder="1" applyAlignment="1">
      <alignment horizontal="center" vertical="center" wrapText="1"/>
    </xf>
    <xf numFmtId="4" fontId="7" fillId="2" borderId="8" xfId="5" applyNumberFormat="1" applyFont="1" applyFill="1" applyBorder="1" applyAlignment="1">
      <alignment horizontal="center" vertical="center" wrapText="1"/>
    </xf>
    <xf numFmtId="9" fontId="2" fillId="2" borderId="8" xfId="5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8" xfId="5" applyFont="1" applyFill="1" applyBorder="1" applyAlignment="1">
      <alignment horizontal="center" vertical="center" wrapText="1"/>
    </xf>
    <xf numFmtId="9" fontId="2" fillId="2" borderId="8" xfId="0" applyNumberFormat="1" applyFont="1" applyFill="1" applyBorder="1" applyAlignment="1">
      <alignment horizontal="center"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17" fontId="5" fillId="0" borderId="0" xfId="0" applyNumberFormat="1" applyFont="1"/>
    <xf numFmtId="9" fontId="5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9" fontId="6" fillId="2" borderId="15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9" fontId="5" fillId="3" borderId="17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9" fontId="7" fillId="3" borderId="1" xfId="5" applyNumberFormat="1" applyFont="1" applyFill="1" applyBorder="1" applyAlignment="1">
      <alignment horizontal="center" vertical="center" wrapText="1"/>
    </xf>
    <xf numFmtId="0" fontId="3" fillId="3" borderId="17" xfId="5" applyFill="1" applyBorder="1" applyAlignment="1">
      <alignment horizontal="center" vertical="center" wrapText="1"/>
    </xf>
    <xf numFmtId="0" fontId="3" fillId="3" borderId="1" xfId="5" applyFill="1" applyBorder="1" applyAlignment="1">
      <alignment horizontal="center" vertical="center" wrapText="1"/>
    </xf>
    <xf numFmtId="9" fontId="3" fillId="3" borderId="17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" fontId="8" fillId="4" borderId="17" xfId="6" applyNumberFormat="1" applyFont="1" applyFill="1" applyBorder="1" applyAlignment="1">
      <alignment horizontal="center" vertical="center" wrapText="1"/>
    </xf>
    <xf numFmtId="1" fontId="8" fillId="4" borderId="1" xfId="6" applyNumberFormat="1" applyFont="1" applyFill="1" applyBorder="1" applyAlignment="1">
      <alignment horizontal="center" vertical="center" wrapText="1"/>
    </xf>
    <xf numFmtId="9" fontId="7" fillId="4" borderId="1" xfId="5" applyNumberFormat="1" applyFont="1" applyFill="1" applyBorder="1" applyAlignment="1">
      <alignment horizontal="center" vertical="center" wrapText="1"/>
    </xf>
    <xf numFmtId="4" fontId="7" fillId="4" borderId="17" xfId="5" applyNumberFormat="1" applyFont="1" applyFill="1" applyBorder="1" applyAlignment="1">
      <alignment horizontal="center" vertical="center" wrapText="1"/>
    </xf>
    <xf numFmtId="4" fontId="7" fillId="4" borderId="1" xfId="5" applyNumberFormat="1" applyFont="1" applyFill="1" applyBorder="1" applyAlignment="1">
      <alignment horizontal="center" vertical="center" wrapText="1"/>
    </xf>
    <xf numFmtId="1" fontId="8" fillId="5" borderId="1" xfId="6" applyNumberFormat="1" applyFont="1" applyFill="1" applyBorder="1" applyAlignment="1">
      <alignment horizontal="center" vertical="center" wrapText="1"/>
    </xf>
    <xf numFmtId="9" fontId="7" fillId="4" borderId="17" xfId="5" applyNumberFormat="1" applyFont="1" applyFill="1" applyBorder="1" applyAlignment="1">
      <alignment horizontal="center" vertical="center" wrapText="1"/>
    </xf>
    <xf numFmtId="9" fontId="7" fillId="5" borderId="1" xfId="5" applyNumberFormat="1" applyFont="1" applyFill="1" applyBorder="1" applyAlignment="1">
      <alignment horizontal="center" vertical="center" wrapText="1"/>
    </xf>
    <xf numFmtId="9" fontId="3" fillId="4" borderId="1" xfId="5" applyNumberFormat="1" applyFill="1" applyBorder="1" applyAlignment="1">
      <alignment horizontal="center" vertical="center" wrapText="1"/>
    </xf>
    <xf numFmtId="9" fontId="5" fillId="5" borderId="1" xfId="6" applyFont="1" applyFill="1" applyBorder="1" applyAlignment="1">
      <alignment horizontal="center" vertical="center" wrapText="1"/>
    </xf>
    <xf numFmtId="9" fontId="3" fillId="5" borderId="1" xfId="0" applyNumberFormat="1" applyFont="1" applyFill="1" applyBorder="1" applyAlignment="1">
      <alignment horizontal="center" vertical="center" wrapText="1"/>
    </xf>
    <xf numFmtId="9" fontId="3" fillId="5" borderId="1" xfId="5" applyNumberForma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9" fontId="7" fillId="3" borderId="17" xfId="5" applyNumberFormat="1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9" fontId="3" fillId="3" borderId="18" xfId="0" applyNumberFormat="1" applyFont="1" applyFill="1" applyBorder="1" applyAlignment="1">
      <alignment horizontal="center" vertical="center" wrapText="1"/>
    </xf>
    <xf numFmtId="17" fontId="4" fillId="0" borderId="19" xfId="0" applyNumberFormat="1" applyFont="1" applyBorder="1" applyAlignment="1">
      <alignment horizontal="center" vertical="center" textRotation="90" wrapText="1"/>
    </xf>
    <xf numFmtId="9" fontId="3" fillId="3" borderId="1" xfId="5" applyNumberFormat="1" applyFill="1" applyBorder="1" applyAlignment="1">
      <alignment horizontal="center" vertical="center" wrapText="1"/>
    </xf>
    <xf numFmtId="9" fontId="5" fillId="3" borderId="1" xfId="6" applyFont="1" applyFill="1" applyBorder="1" applyAlignment="1">
      <alignment horizontal="center" vertical="center" wrapText="1"/>
    </xf>
    <xf numFmtId="9" fontId="3" fillId="2" borderId="8" xfId="5" applyNumberFormat="1" applyFill="1" applyBorder="1" applyAlignment="1">
      <alignment horizontal="center" vertical="center" wrapText="1"/>
    </xf>
    <xf numFmtId="0" fontId="9" fillId="0" borderId="0" xfId="0" applyFont="1"/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2" fontId="5" fillId="0" borderId="0" xfId="0" applyNumberFormat="1" applyFont="1"/>
    <xf numFmtId="9" fontId="3" fillId="4" borderId="1" xfId="6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9" fontId="5" fillId="4" borderId="1" xfId="6" applyFont="1" applyFill="1" applyBorder="1" applyAlignment="1">
      <alignment horizontal="center" vertical="center" wrapText="1"/>
    </xf>
    <xf numFmtId="10" fontId="8" fillId="4" borderId="14" xfId="6" applyNumberFormat="1" applyFont="1" applyFill="1" applyBorder="1" applyAlignment="1">
      <alignment horizontal="center" vertical="center" wrapText="1"/>
    </xf>
    <xf numFmtId="1" fontId="8" fillId="4" borderId="14" xfId="6" applyNumberFormat="1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10" fontId="8" fillId="5" borderId="14" xfId="6" applyNumberFormat="1" applyFont="1" applyFill="1" applyBorder="1" applyAlignment="1">
      <alignment horizontal="center" vertical="center" wrapText="1"/>
    </xf>
    <xf numFmtId="9" fontId="8" fillId="5" borderId="1" xfId="6" applyFont="1" applyFill="1" applyBorder="1" applyAlignment="1">
      <alignment horizontal="center" vertical="center" wrapText="1"/>
    </xf>
    <xf numFmtId="10" fontId="8" fillId="5" borderId="1" xfId="6" applyNumberFormat="1" applyFont="1" applyFill="1" applyBorder="1" applyAlignment="1">
      <alignment horizontal="center" vertical="center" wrapText="1"/>
    </xf>
    <xf numFmtId="10" fontId="8" fillId="4" borderId="1" xfId="6" applyNumberFormat="1" applyFont="1" applyFill="1" applyBorder="1" applyAlignment="1">
      <alignment horizontal="center" vertical="center" wrapText="1"/>
    </xf>
    <xf numFmtId="9" fontId="8" fillId="4" borderId="1" xfId="6" applyFont="1" applyFill="1" applyBorder="1" applyAlignment="1">
      <alignment horizontal="center" vertical="center" wrapText="1"/>
    </xf>
    <xf numFmtId="0" fontId="8" fillId="4" borderId="1" xfId="6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>
      <alignment horizontal="center" vertical="center" wrapText="1"/>
    </xf>
    <xf numFmtId="4" fontId="7" fillId="5" borderId="1" xfId="5" applyNumberFormat="1" applyFont="1" applyFill="1" applyBorder="1" applyAlignment="1">
      <alignment horizontal="center" vertical="center" wrapText="1"/>
    </xf>
    <xf numFmtId="9" fontId="2" fillId="2" borderId="15" xfId="0" applyNumberFormat="1" applyFont="1" applyFill="1" applyBorder="1" applyAlignment="1">
      <alignment horizontal="center" vertical="center" wrapText="1"/>
    </xf>
    <xf numFmtId="9" fontId="5" fillId="4" borderId="1" xfId="5" applyNumberFormat="1" applyFont="1" applyFill="1" applyBorder="1" applyAlignment="1">
      <alignment horizontal="center" vertical="center" wrapText="1"/>
    </xf>
    <xf numFmtId="9" fontId="5" fillId="5" borderId="1" xfId="5" applyNumberFormat="1" applyFont="1" applyFill="1" applyBorder="1" applyAlignment="1">
      <alignment horizontal="center" vertical="center" wrapText="1"/>
    </xf>
    <xf numFmtId="9" fontId="5" fillId="4" borderId="17" xfId="5" applyNumberFormat="1" applyFont="1" applyFill="1" applyBorder="1" applyAlignment="1">
      <alignment horizontal="center" vertical="center" wrapText="1"/>
    </xf>
    <xf numFmtId="4" fontId="5" fillId="4" borderId="1" xfId="5" applyNumberFormat="1" applyFont="1" applyFill="1" applyBorder="1" applyAlignment="1">
      <alignment horizontal="center" vertical="center" wrapText="1"/>
    </xf>
    <xf numFmtId="4" fontId="5" fillId="5" borderId="1" xfId="5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17" xfId="5" applyNumberFormat="1" applyFont="1" applyFill="1" applyBorder="1" applyAlignment="1">
      <alignment horizontal="center" vertical="center" wrapText="1"/>
    </xf>
    <xf numFmtId="10" fontId="5" fillId="4" borderId="1" xfId="5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17" xfId="5" applyNumberFormat="1" applyFont="1" applyFill="1" applyBorder="1" applyAlignment="1">
      <alignment horizontal="center" vertical="center" wrapText="1"/>
    </xf>
    <xf numFmtId="10" fontId="5" fillId="4" borderId="17" xfId="5" applyNumberFormat="1" applyFont="1" applyFill="1" applyBorder="1" applyAlignment="1">
      <alignment horizontal="center" vertical="center" wrapText="1"/>
    </xf>
    <xf numFmtId="164" fontId="5" fillId="4" borderId="1" xfId="5" applyNumberFormat="1" applyFont="1" applyFill="1" applyBorder="1" applyAlignment="1">
      <alignment horizontal="center" vertical="center" wrapText="1"/>
    </xf>
    <xf numFmtId="9" fontId="8" fillId="4" borderId="14" xfId="6" applyFont="1" applyFill="1" applyBorder="1" applyAlignment="1">
      <alignment horizontal="center" vertical="center" wrapText="1"/>
    </xf>
    <xf numFmtId="9" fontId="12" fillId="4" borderId="14" xfId="6" applyFont="1" applyFill="1" applyBorder="1" applyAlignment="1">
      <alignment horizontal="center" vertical="center" wrapText="1"/>
    </xf>
    <xf numFmtId="9" fontId="5" fillId="3" borderId="1" xfId="5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9" fontId="5" fillId="3" borderId="17" xfId="5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9" fontId="5" fillId="3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0" fontId="5" fillId="5" borderId="1" xfId="5" applyNumberFormat="1" applyFont="1" applyFill="1" applyBorder="1" applyAlignment="1">
      <alignment horizontal="center" vertical="center" wrapText="1"/>
    </xf>
    <xf numFmtId="9" fontId="5" fillId="4" borderId="14" xfId="0" applyNumberFormat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9" fontId="3" fillId="3" borderId="17" xfId="5" applyNumberFormat="1" applyFill="1" applyBorder="1" applyAlignment="1">
      <alignment horizontal="center" vertical="center" wrapText="1"/>
    </xf>
    <xf numFmtId="10" fontId="5" fillId="5" borderId="17" xfId="5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4" borderId="1" xfId="6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9" fontId="5" fillId="4" borderId="4" xfId="0" applyNumberFormat="1" applyFont="1" applyFill="1" applyBorder="1" applyAlignment="1">
      <alignment horizontal="center" vertical="center" wrapText="1"/>
    </xf>
    <xf numFmtId="9" fontId="5" fillId="5" borderId="17" xfId="5" applyNumberFormat="1" applyFont="1" applyFill="1" applyBorder="1" applyAlignment="1">
      <alignment horizontal="center" vertical="center" wrapText="1"/>
    </xf>
    <xf numFmtId="10" fontId="5" fillId="5" borderId="1" xfId="6" applyNumberFormat="1" applyFont="1" applyFill="1" applyBorder="1" applyAlignment="1">
      <alignment horizontal="center" vertical="center" wrapText="1"/>
    </xf>
    <xf numFmtId="164" fontId="5" fillId="5" borderId="1" xfId="5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left" vertical="center" wrapText="1"/>
    </xf>
    <xf numFmtId="1" fontId="5" fillId="8" borderId="17" xfId="6" applyNumberFormat="1" applyFont="1" applyFill="1" applyBorder="1" applyAlignment="1">
      <alignment horizontal="center" vertical="center" wrapText="1"/>
    </xf>
    <xf numFmtId="1" fontId="5" fillId="8" borderId="1" xfId="6" applyNumberFormat="1" applyFont="1" applyFill="1" applyBorder="1" applyAlignment="1">
      <alignment horizontal="center" vertical="center" wrapText="1"/>
    </xf>
    <xf numFmtId="9" fontId="5" fillId="8" borderId="1" xfId="5" applyNumberFormat="1" applyFont="1" applyFill="1" applyBorder="1" applyAlignment="1">
      <alignment horizontal="center" vertical="center" wrapText="1"/>
    </xf>
    <xf numFmtId="9" fontId="5" fillId="8" borderId="1" xfId="0" applyNumberFormat="1" applyFont="1" applyFill="1" applyBorder="1" applyAlignment="1">
      <alignment horizontal="center" vertical="center" wrapText="1"/>
    </xf>
    <xf numFmtId="3" fontId="5" fillId="8" borderId="1" xfId="5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9" fontId="5" fillId="9" borderId="1" xfId="5" applyNumberFormat="1" applyFont="1" applyFill="1" applyBorder="1" applyAlignment="1">
      <alignment horizontal="center" vertical="center" wrapText="1"/>
    </xf>
    <xf numFmtId="9" fontId="5" fillId="9" borderId="1" xfId="0" applyNumberFormat="1" applyFont="1" applyFill="1" applyBorder="1" applyAlignment="1">
      <alignment horizontal="center" vertical="center" wrapText="1"/>
    </xf>
    <xf numFmtId="10" fontId="5" fillId="9" borderId="1" xfId="0" applyNumberFormat="1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8" borderId="17" xfId="5" applyNumberFormat="1" applyFont="1" applyFill="1" applyBorder="1" applyAlignment="1">
      <alignment horizontal="center" vertical="center" wrapText="1"/>
    </xf>
    <xf numFmtId="10" fontId="5" fillId="8" borderId="1" xfId="0" applyNumberFormat="1" applyFont="1" applyFill="1" applyBorder="1" applyAlignment="1">
      <alignment horizontal="center" vertical="center" wrapText="1"/>
    </xf>
    <xf numFmtId="9" fontId="5" fillId="8" borderId="17" xfId="5" applyNumberFormat="1" applyFont="1" applyFill="1" applyBorder="1" applyAlignment="1">
      <alignment horizontal="center" vertical="center" wrapText="1"/>
    </xf>
    <xf numFmtId="10" fontId="5" fillId="8" borderId="17" xfId="5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9" fontId="5" fillId="9" borderId="0" xfId="0" applyNumberFormat="1" applyFont="1" applyFill="1" applyAlignment="1">
      <alignment horizontal="center" vertical="center" wrapText="1"/>
    </xf>
    <xf numFmtId="10" fontId="5" fillId="8" borderId="1" xfId="5" applyNumberFormat="1" applyFont="1" applyFill="1" applyBorder="1" applyAlignment="1">
      <alignment horizontal="center" vertical="center" wrapText="1"/>
    </xf>
    <xf numFmtId="3" fontId="5" fillId="10" borderId="1" xfId="5" applyNumberFormat="1" applyFont="1" applyFill="1" applyBorder="1" applyAlignment="1">
      <alignment horizontal="center" vertical="center" wrapText="1"/>
    </xf>
    <xf numFmtId="164" fontId="5" fillId="10" borderId="1" xfId="5" applyNumberFormat="1" applyFont="1" applyFill="1" applyBorder="1" applyAlignment="1">
      <alignment horizontal="center" vertical="center" wrapText="1"/>
    </xf>
    <xf numFmtId="164" fontId="5" fillId="9" borderId="14" xfId="0" applyNumberFormat="1" applyFont="1" applyFill="1" applyBorder="1" applyAlignment="1">
      <alignment horizontal="center" vertical="center" wrapText="1"/>
    </xf>
    <xf numFmtId="164" fontId="5" fillId="8" borderId="1" xfId="5" applyNumberFormat="1" applyFont="1" applyFill="1" applyBorder="1" applyAlignment="1">
      <alignment horizontal="center" vertical="center" wrapText="1"/>
    </xf>
    <xf numFmtId="9" fontId="5" fillId="9" borderId="14" xfId="0" applyNumberFormat="1" applyFont="1" applyFill="1" applyBorder="1" applyAlignment="1">
      <alignment horizontal="center" vertical="center" wrapText="1"/>
    </xf>
    <xf numFmtId="3" fontId="5" fillId="9" borderId="1" xfId="5" applyNumberFormat="1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164" fontId="5" fillId="9" borderId="1" xfId="5" applyNumberFormat="1" applyFont="1" applyFill="1" applyBorder="1" applyAlignment="1">
      <alignment horizontal="center" vertical="center" wrapText="1"/>
    </xf>
    <xf numFmtId="164" fontId="5" fillId="10" borderId="14" xfId="0" applyNumberFormat="1" applyFont="1" applyFill="1" applyBorder="1" applyAlignment="1">
      <alignment horizontal="center" vertical="center" wrapText="1"/>
    </xf>
    <xf numFmtId="9" fontId="5" fillId="8" borderId="4" xfId="0" applyNumberFormat="1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9" fontId="5" fillId="10" borderId="14" xfId="0" applyNumberFormat="1" applyFont="1" applyFill="1" applyBorder="1" applyAlignment="1">
      <alignment horizontal="center" vertical="center" wrapText="1"/>
    </xf>
    <xf numFmtId="9" fontId="5" fillId="8" borderId="14" xfId="0" applyNumberFormat="1" applyFont="1" applyFill="1" applyBorder="1" applyAlignment="1">
      <alignment horizontal="center" vertical="center" wrapText="1"/>
    </xf>
    <xf numFmtId="164" fontId="5" fillId="8" borderId="14" xfId="0" applyNumberFormat="1" applyFont="1" applyFill="1" applyBorder="1" applyAlignment="1">
      <alignment horizontal="center" vertical="center" wrapText="1"/>
    </xf>
    <xf numFmtId="9" fontId="5" fillId="10" borderId="17" xfId="5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1" fontId="5" fillId="10" borderId="1" xfId="6" applyNumberFormat="1" applyFont="1" applyFill="1" applyBorder="1" applyAlignment="1">
      <alignment horizontal="center" vertical="center" wrapText="1"/>
    </xf>
    <xf numFmtId="9" fontId="5" fillId="10" borderId="0" xfId="0" applyNumberFormat="1" applyFont="1" applyFill="1" applyAlignment="1">
      <alignment horizontal="center" vertical="center" wrapText="1"/>
    </xf>
    <xf numFmtId="9" fontId="5" fillId="10" borderId="1" xfId="5" applyNumberFormat="1" applyFont="1" applyFill="1" applyBorder="1" applyAlignment="1">
      <alignment horizontal="center" vertical="center" wrapText="1"/>
    </xf>
    <xf numFmtId="10" fontId="5" fillId="10" borderId="17" xfId="5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0" fontId="5" fillId="10" borderId="1" xfId="0" applyNumberFormat="1" applyFont="1" applyFill="1" applyBorder="1" applyAlignment="1">
      <alignment horizontal="center" vertical="center" wrapText="1"/>
    </xf>
    <xf numFmtId="9" fontId="5" fillId="12" borderId="1" xfId="0" applyNumberFormat="1" applyFont="1" applyFill="1" applyBorder="1" applyAlignment="1">
      <alignment horizontal="center" vertical="center" wrapText="1"/>
    </xf>
    <xf numFmtId="1" fontId="5" fillId="12" borderId="17" xfId="6" applyNumberFormat="1" applyFont="1" applyFill="1" applyBorder="1" applyAlignment="1">
      <alignment horizontal="center" vertical="center" wrapText="1"/>
    </xf>
    <xf numFmtId="1" fontId="5" fillId="12" borderId="1" xfId="6" applyNumberFormat="1" applyFont="1" applyFill="1" applyBorder="1" applyAlignment="1">
      <alignment horizontal="center" vertical="center" wrapText="1"/>
    </xf>
    <xf numFmtId="3" fontId="5" fillId="12" borderId="1" xfId="5" applyNumberFormat="1" applyFont="1" applyFill="1" applyBorder="1" applyAlignment="1">
      <alignment horizontal="center" vertical="center" wrapText="1"/>
    </xf>
    <xf numFmtId="9" fontId="5" fillId="12" borderId="1" xfId="5" applyNumberFormat="1" applyFont="1" applyFill="1" applyBorder="1" applyAlignment="1">
      <alignment horizontal="center" vertical="center" wrapText="1"/>
    </xf>
    <xf numFmtId="164" fontId="5" fillId="12" borderId="1" xfId="0" applyNumberFormat="1" applyFont="1" applyFill="1" applyBorder="1" applyAlignment="1">
      <alignment horizontal="center" vertical="center" wrapText="1"/>
    </xf>
    <xf numFmtId="10" fontId="5" fillId="12" borderId="17" xfId="5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9" fontId="5" fillId="12" borderId="17" xfId="5" applyNumberFormat="1" applyFont="1" applyFill="1" applyBorder="1" applyAlignment="1">
      <alignment horizontal="center" vertical="center" wrapText="1"/>
    </xf>
    <xf numFmtId="10" fontId="5" fillId="12" borderId="1" xfId="0" applyNumberFormat="1" applyFont="1" applyFill="1" applyBorder="1" applyAlignment="1">
      <alignment horizontal="center" vertical="center" wrapText="1"/>
    </xf>
    <xf numFmtId="9" fontId="5" fillId="13" borderId="1" xfId="0" applyNumberFormat="1" applyFont="1" applyFill="1" applyBorder="1" applyAlignment="1">
      <alignment horizontal="center" vertical="center" wrapText="1"/>
    </xf>
    <xf numFmtId="9" fontId="5" fillId="13" borderId="14" xfId="0" applyNumberFormat="1" applyFont="1" applyFill="1" applyBorder="1" applyAlignment="1">
      <alignment horizontal="center" vertical="center" wrapText="1"/>
    </xf>
    <xf numFmtId="9" fontId="5" fillId="12" borderId="14" xfId="0" applyNumberFormat="1" applyFont="1" applyFill="1" applyBorder="1" applyAlignment="1">
      <alignment horizontal="center" vertical="center" wrapText="1"/>
    </xf>
    <xf numFmtId="9" fontId="5" fillId="12" borderId="0" xfId="0" applyNumberFormat="1" applyFont="1" applyFill="1" applyAlignment="1">
      <alignment horizontal="center" vertical="center" wrapText="1"/>
    </xf>
    <xf numFmtId="164" fontId="5" fillId="13" borderId="1" xfId="0" applyNumberFormat="1" applyFont="1" applyFill="1" applyBorder="1" applyAlignment="1">
      <alignment horizontal="center" vertical="center" wrapText="1"/>
    </xf>
    <xf numFmtId="1" fontId="5" fillId="13" borderId="1" xfId="6" applyNumberFormat="1" applyFont="1" applyFill="1" applyBorder="1" applyAlignment="1">
      <alignment horizontal="center" vertical="center" wrapText="1"/>
    </xf>
    <xf numFmtId="9" fontId="5" fillId="13" borderId="1" xfId="5" applyNumberFormat="1" applyFont="1" applyFill="1" applyBorder="1" applyAlignment="1">
      <alignment horizontal="center" vertical="center" wrapText="1"/>
    </xf>
    <xf numFmtId="3" fontId="5" fillId="13" borderId="1" xfId="5" applyNumberFormat="1" applyFont="1" applyFill="1" applyBorder="1" applyAlignment="1">
      <alignment horizontal="center" vertical="center" wrapText="1"/>
    </xf>
    <xf numFmtId="10" fontId="5" fillId="13" borderId="17" xfId="5" applyNumberFormat="1" applyFont="1" applyFill="1" applyBorder="1" applyAlignment="1">
      <alignment horizontal="center" vertical="center" wrapText="1"/>
    </xf>
    <xf numFmtId="9" fontId="5" fillId="13" borderId="17" xfId="5" applyNumberFormat="1" applyFont="1" applyFill="1" applyBorder="1" applyAlignment="1">
      <alignment horizontal="center" vertical="center" wrapText="1"/>
    </xf>
    <xf numFmtId="10" fontId="5" fillId="13" borderId="1" xfId="0" applyNumberFormat="1" applyFont="1" applyFill="1" applyBorder="1" applyAlignment="1">
      <alignment horizontal="center" vertical="center" wrapText="1"/>
    </xf>
    <xf numFmtId="9" fontId="5" fillId="12" borderId="4" xfId="0" applyNumberFormat="1" applyFont="1" applyFill="1" applyBorder="1" applyAlignment="1">
      <alignment horizontal="center" vertical="center" wrapText="1"/>
    </xf>
    <xf numFmtId="9" fontId="5" fillId="0" borderId="0" xfId="6" applyFont="1"/>
    <xf numFmtId="9" fontId="5" fillId="0" borderId="1" xfId="0" applyNumberFormat="1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6" applyNumberFormat="1" applyFont="1" applyBorder="1" applyAlignment="1">
      <alignment horizontal="center" vertical="center" wrapText="1"/>
    </xf>
    <xf numFmtId="9" fontId="5" fillId="0" borderId="1" xfId="5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9" fontId="5" fillId="0" borderId="17" xfId="5" applyNumberFormat="1" applyFont="1" applyBorder="1" applyAlignment="1">
      <alignment horizontal="center" vertical="center" wrapText="1"/>
    </xf>
    <xf numFmtId="10" fontId="5" fillId="0" borderId="17" xfId="5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9" fontId="5" fillId="14" borderId="1" xfId="0" applyNumberFormat="1" applyFont="1" applyFill="1" applyBorder="1" applyAlignment="1">
      <alignment horizontal="center" vertical="center" wrapText="1"/>
    </xf>
    <xf numFmtId="1" fontId="5" fillId="14" borderId="17" xfId="6" applyNumberFormat="1" applyFont="1" applyFill="1" applyBorder="1" applyAlignment="1">
      <alignment horizontal="center" vertical="center" wrapText="1"/>
    </xf>
    <xf numFmtId="1" fontId="5" fillId="14" borderId="1" xfId="6" applyNumberFormat="1" applyFont="1" applyFill="1" applyBorder="1" applyAlignment="1">
      <alignment horizontal="center" vertical="center" wrapText="1"/>
    </xf>
    <xf numFmtId="9" fontId="5" fillId="7" borderId="17" xfId="0" applyNumberFormat="1" applyFont="1" applyFill="1" applyBorder="1" applyAlignment="1">
      <alignment horizontal="center" vertical="center" wrapText="1"/>
    </xf>
    <xf numFmtId="9" fontId="5" fillId="7" borderId="1" xfId="0" applyNumberFormat="1" applyFont="1" applyFill="1" applyBorder="1" applyAlignment="1">
      <alignment horizontal="center" vertical="center" wrapText="1"/>
    </xf>
    <xf numFmtId="9" fontId="5" fillId="14" borderId="1" xfId="5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9" fontId="16" fillId="14" borderId="1" xfId="0" applyNumberFormat="1" applyFont="1" applyFill="1" applyBorder="1" applyAlignment="1">
      <alignment horizontal="center" vertical="center" wrapText="1"/>
    </xf>
    <xf numFmtId="9" fontId="5" fillId="15" borderId="17" xfId="0" applyNumberFormat="1" applyFont="1" applyFill="1" applyBorder="1" applyAlignment="1">
      <alignment horizontal="center" vertical="center" wrapText="1"/>
    </xf>
    <xf numFmtId="9" fontId="5" fillId="15" borderId="1" xfId="0" applyNumberFormat="1" applyFont="1" applyFill="1" applyBorder="1" applyAlignment="1">
      <alignment horizontal="center" vertical="center" wrapText="1"/>
    </xf>
    <xf numFmtId="1" fontId="16" fillId="14" borderId="17" xfId="6" applyNumberFormat="1" applyFont="1" applyFill="1" applyBorder="1" applyAlignment="1">
      <alignment horizontal="center" vertical="center" wrapText="1"/>
    </xf>
    <xf numFmtId="1" fontId="16" fillId="14" borderId="1" xfId="6" applyNumberFormat="1" applyFont="1" applyFill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9" fontId="2" fillId="16" borderId="8" xfId="0" applyNumberFormat="1" applyFont="1" applyFill="1" applyBorder="1" applyAlignment="1">
      <alignment horizontal="center" vertical="center" wrapText="1"/>
    </xf>
    <xf numFmtId="164" fontId="5" fillId="0" borderId="17" xfId="5" applyNumberFormat="1" applyFont="1" applyBorder="1" applyAlignment="1">
      <alignment horizontal="center" vertical="center" wrapText="1"/>
    </xf>
    <xf numFmtId="9" fontId="2" fillId="2" borderId="23" xfId="0" applyNumberFormat="1" applyFont="1" applyFill="1" applyBorder="1" applyAlignment="1">
      <alignment vertical="center" wrapText="1"/>
    </xf>
    <xf numFmtId="164" fontId="5" fillId="0" borderId="1" xfId="5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7" fontId="5" fillId="12" borderId="1" xfId="1" applyNumberFormat="1" applyFont="1" applyFill="1" applyBorder="1" applyAlignment="1">
      <alignment vertical="center" wrapText="1"/>
    </xf>
    <xf numFmtId="9" fontId="16" fillId="14" borderId="0" xfId="0" applyNumberFormat="1" applyFont="1" applyFill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 wrapText="1"/>
    </xf>
    <xf numFmtId="1" fontId="16" fillId="0" borderId="17" xfId="6" applyNumberFormat="1" applyFont="1" applyBorder="1" applyAlignment="1">
      <alignment horizontal="center" vertical="center" wrapText="1"/>
    </xf>
    <xf numFmtId="1" fontId="16" fillId="0" borderId="1" xfId="6" applyNumberFormat="1" applyFont="1" applyBorder="1" applyAlignment="1">
      <alignment horizontal="center" vertical="center" wrapText="1"/>
    </xf>
    <xf numFmtId="167" fontId="5" fillId="0" borderId="1" xfId="1" applyNumberFormat="1" applyFont="1" applyBorder="1" applyAlignment="1">
      <alignment vertical="center" wrapText="1"/>
    </xf>
    <xf numFmtId="9" fontId="16" fillId="14" borderId="1" xfId="5" applyNumberFormat="1" applyFont="1" applyFill="1" applyBorder="1" applyAlignment="1">
      <alignment horizontal="center" vertical="center" wrapText="1"/>
    </xf>
    <xf numFmtId="9" fontId="16" fillId="14" borderId="14" xfId="0" applyNumberFormat="1" applyFont="1" applyFill="1" applyBorder="1" applyAlignment="1">
      <alignment horizontal="center" vertical="center" wrapText="1"/>
    </xf>
    <xf numFmtId="9" fontId="18" fillId="12" borderId="1" xfId="0" applyNumberFormat="1" applyFont="1" applyFill="1" applyBorder="1" applyAlignment="1">
      <alignment horizontal="center" vertical="center" wrapText="1"/>
    </xf>
    <xf numFmtId="3" fontId="16" fillId="14" borderId="1" xfId="5" applyNumberFormat="1" applyFont="1" applyFill="1" applyBorder="1" applyAlignment="1">
      <alignment horizontal="center" vertical="center" wrapText="1"/>
    </xf>
    <xf numFmtId="10" fontId="16" fillId="14" borderId="1" xfId="0" applyNumberFormat="1" applyFont="1" applyFill="1" applyBorder="1" applyAlignment="1">
      <alignment horizontal="center" vertical="center" wrapText="1"/>
    </xf>
    <xf numFmtId="10" fontId="16" fillId="14" borderId="14" xfId="0" applyNumberFormat="1" applyFont="1" applyFill="1" applyBorder="1" applyAlignment="1">
      <alignment horizontal="center" vertical="center" wrapText="1"/>
    </xf>
    <xf numFmtId="10" fontId="16" fillId="14" borderId="17" xfId="5" applyNumberFormat="1" applyFont="1" applyFill="1" applyBorder="1" applyAlignment="1">
      <alignment horizontal="center" vertical="center" wrapText="1"/>
    </xf>
    <xf numFmtId="10" fontId="16" fillId="14" borderId="0" xfId="0" applyNumberFormat="1" applyFont="1" applyFill="1" applyAlignment="1">
      <alignment horizontal="center" vertical="center" wrapText="1"/>
    </xf>
    <xf numFmtId="165" fontId="16" fillId="14" borderId="14" xfId="1" applyNumberFormat="1" applyFont="1" applyFill="1" applyBorder="1" applyAlignment="1">
      <alignment horizontal="center" vertical="center" wrapText="1"/>
    </xf>
    <xf numFmtId="165" fontId="5" fillId="12" borderId="14" xfId="1" applyNumberFormat="1" applyFont="1" applyFill="1" applyBorder="1" applyAlignment="1">
      <alignment horizontal="center" vertical="center" wrapText="1"/>
    </xf>
    <xf numFmtId="1" fontId="16" fillId="14" borderId="1" xfId="0" applyNumberFormat="1" applyFont="1" applyFill="1" applyBorder="1" applyAlignment="1">
      <alignment horizontal="center" vertical="center" wrapText="1"/>
    </xf>
    <xf numFmtId="9" fontId="5" fillId="12" borderId="17" xfId="0" applyNumberFormat="1" applyFont="1" applyFill="1" applyBorder="1" applyAlignment="1">
      <alignment horizontal="center" vertical="center" wrapText="1"/>
    </xf>
    <xf numFmtId="10" fontId="5" fillId="12" borderId="14" xfId="0" applyNumberFormat="1" applyFont="1" applyFill="1" applyBorder="1" applyAlignment="1">
      <alignment horizontal="center" vertical="center" wrapText="1"/>
    </xf>
    <xf numFmtId="10" fontId="5" fillId="12" borderId="0" xfId="0" applyNumberFormat="1" applyFont="1" applyFill="1" applyAlignment="1">
      <alignment horizontal="center" vertical="center" wrapText="1"/>
    </xf>
    <xf numFmtId="1" fontId="19" fillId="12" borderId="1" xfId="6" applyNumberFormat="1" applyFont="1" applyFill="1" applyBorder="1" applyAlignment="1">
      <alignment horizontal="center" vertical="center" wrapText="1"/>
    </xf>
    <xf numFmtId="9" fontId="16" fillId="14" borderId="17" xfId="0" applyNumberFormat="1" applyFont="1" applyFill="1" applyBorder="1" applyAlignment="1">
      <alignment horizontal="center" vertical="center" wrapText="1"/>
    </xf>
    <xf numFmtId="9" fontId="18" fillId="12" borderId="14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0" fontId="18" fillId="12" borderId="14" xfId="0" applyNumberFormat="1" applyFont="1" applyFill="1" applyBorder="1" applyAlignment="1">
      <alignment horizontal="center" vertical="center" wrapText="1"/>
    </xf>
    <xf numFmtId="10" fontId="18" fillId="12" borderId="17" xfId="5" applyNumberFormat="1" applyFont="1" applyFill="1" applyBorder="1" applyAlignment="1">
      <alignment horizontal="center" vertical="center" wrapText="1"/>
    </xf>
    <xf numFmtId="2" fontId="5" fillId="12" borderId="17" xfId="6" applyNumberFormat="1" applyFont="1" applyFill="1" applyBorder="1" applyAlignment="1">
      <alignment horizontal="center" vertical="center" wrapText="1"/>
    </xf>
    <xf numFmtId="2" fontId="5" fillId="12" borderId="1" xfId="6" applyNumberFormat="1" applyFont="1" applyFill="1" applyBorder="1" applyAlignment="1">
      <alignment horizontal="center" vertical="center" wrapText="1"/>
    </xf>
    <xf numFmtId="2" fontId="16" fillId="14" borderId="1" xfId="6" applyNumberFormat="1" applyFont="1" applyFill="1" applyBorder="1" applyAlignment="1">
      <alignment horizontal="center" vertical="center" wrapText="1"/>
    </xf>
    <xf numFmtId="2" fontId="16" fillId="14" borderId="17" xfId="6" applyNumberFormat="1" applyFont="1" applyFill="1" applyBorder="1" applyAlignment="1">
      <alignment horizontal="center" vertical="center" wrapText="1"/>
    </xf>
    <xf numFmtId="10" fontId="20" fillId="14" borderId="17" xfId="5" applyNumberFormat="1" applyFont="1" applyFill="1" applyBorder="1" applyAlignment="1">
      <alignment horizontal="center" vertical="center" wrapText="1"/>
    </xf>
    <xf numFmtId="10" fontId="5" fillId="12" borderId="17" xfId="6" applyNumberFormat="1" applyFont="1" applyFill="1" applyBorder="1" applyAlignment="1">
      <alignment horizontal="center" vertical="center" wrapText="1"/>
    </xf>
    <xf numFmtId="165" fontId="5" fillId="12" borderId="14" xfId="1" applyNumberFormat="1" applyFont="1" applyFill="1" applyBorder="1" applyAlignment="1">
      <alignment vertical="center" wrapText="1"/>
    </xf>
    <xf numFmtId="9" fontId="16" fillId="14" borderId="17" xfId="5" applyNumberFormat="1" applyFont="1" applyFill="1" applyBorder="1" applyAlignment="1">
      <alignment horizontal="center" vertical="center" wrapText="1"/>
    </xf>
    <xf numFmtId="164" fontId="5" fillId="12" borderId="17" xfId="6" applyNumberFormat="1" applyFont="1" applyFill="1" applyBorder="1" applyAlignment="1">
      <alignment horizontal="center" vertical="center" wrapText="1"/>
    </xf>
    <xf numFmtId="166" fontId="5" fillId="12" borderId="1" xfId="6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8" fontId="5" fillId="12" borderId="17" xfId="2" applyNumberFormat="1" applyFont="1" applyFill="1" applyBorder="1" applyAlignment="1">
      <alignment horizontal="center" vertical="center" wrapText="1"/>
    </xf>
    <xf numFmtId="9" fontId="5" fillId="7" borderId="18" xfId="0" applyNumberFormat="1" applyFont="1" applyFill="1" applyBorder="1" applyAlignment="1">
      <alignment horizontal="center" vertical="center" wrapText="1"/>
    </xf>
    <xf numFmtId="9" fontId="5" fillId="15" borderId="18" xfId="0" applyNumberFormat="1" applyFont="1" applyFill="1" applyBorder="1" applyAlignment="1">
      <alignment horizontal="center" vertical="center" wrapText="1"/>
    </xf>
    <xf numFmtId="9" fontId="5" fillId="12" borderId="24" xfId="0" applyNumberFormat="1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textRotation="90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7" fontId="4" fillId="0" borderId="19" xfId="0" applyNumberFormat="1" applyFont="1" applyBorder="1" applyAlignment="1" applyProtection="1">
      <alignment horizontal="center" vertical="center" textRotation="90" wrapText="1"/>
      <protection locked="0"/>
    </xf>
    <xf numFmtId="0" fontId="4" fillId="0" borderId="0" xfId="0" applyFont="1" applyProtection="1"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9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9" fontId="16" fillId="14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9" fontId="16" fillId="14" borderId="14" xfId="0" applyNumberFormat="1" applyFont="1" applyFill="1" applyBorder="1" applyAlignment="1" applyProtection="1">
      <alignment horizontal="center" vertical="center" wrapText="1"/>
      <protection locked="0"/>
    </xf>
    <xf numFmtId="9" fontId="5" fillId="12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9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4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9" fontId="5" fillId="15" borderId="17" xfId="0" applyNumberFormat="1" applyFont="1" applyFill="1" applyBorder="1" applyAlignment="1" applyProtection="1">
      <alignment horizontal="center" vertical="center" wrapText="1"/>
      <protection locked="0"/>
    </xf>
    <xf numFmtId="9" fontId="5" fillId="15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10" fontId="16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12" borderId="17" xfId="6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164" fontId="16" fillId="14" borderId="17" xfId="6" applyNumberFormat="1" applyFont="1" applyFill="1" applyBorder="1" applyAlignment="1" applyProtection="1">
      <alignment horizontal="center" vertical="center" wrapText="1"/>
      <protection locked="0"/>
    </xf>
    <xf numFmtId="2" fontId="5" fillId="12" borderId="17" xfId="6" applyNumberFormat="1" applyFont="1" applyFill="1" applyBorder="1" applyAlignment="1" applyProtection="1">
      <alignment horizontal="center" vertical="center" wrapText="1"/>
      <protection locked="0"/>
    </xf>
    <xf numFmtId="2" fontId="5" fillId="12" borderId="1" xfId="6" applyNumberFormat="1" applyFont="1" applyFill="1" applyBorder="1" applyAlignment="1" applyProtection="1">
      <alignment horizontal="center" vertical="center" wrapText="1"/>
      <protection locked="0"/>
    </xf>
    <xf numFmtId="166" fontId="5" fillId="12" borderId="1" xfId="6" applyNumberFormat="1" applyFont="1" applyFill="1" applyBorder="1" applyAlignment="1" applyProtection="1">
      <alignment horizontal="center" vertical="center" wrapText="1"/>
      <protection locked="0"/>
    </xf>
    <xf numFmtId="2" fontId="5" fillId="12" borderId="17" xfId="2" applyNumberFormat="1" applyFont="1" applyFill="1" applyBorder="1" applyAlignment="1" applyProtection="1">
      <alignment horizontal="center" vertical="center" wrapText="1"/>
      <protection locked="0"/>
    </xf>
    <xf numFmtId="9" fontId="5" fillId="12" borderId="1" xfId="5" applyNumberFormat="1" applyFont="1" applyFill="1" applyBorder="1" applyAlignment="1" applyProtection="1">
      <alignment horizontal="center" vertical="center" wrapText="1"/>
      <protection locked="0"/>
    </xf>
    <xf numFmtId="9" fontId="16" fillId="14" borderId="1" xfId="5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9" fontId="5" fillId="7" borderId="17" xfId="0" applyNumberFormat="1" applyFont="1" applyFill="1" applyBorder="1" applyAlignment="1" applyProtection="1">
      <alignment horizontal="center" vertical="center" wrapText="1"/>
      <protection locked="0"/>
    </xf>
    <xf numFmtId="9" fontId="18" fillId="12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9" fontId="5" fillId="12" borderId="17" xfId="6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9" fontId="5" fillId="12" borderId="17" xfId="5" applyNumberFormat="1" applyFont="1" applyFill="1" applyBorder="1" applyAlignment="1" applyProtection="1">
      <alignment horizontal="center" vertical="center" wrapText="1"/>
      <protection locked="0"/>
    </xf>
    <xf numFmtId="0" fontId="5" fillId="11" borderId="0" xfId="0" applyFont="1" applyFill="1" applyAlignment="1" applyProtection="1">
      <alignment horizontal="center" vertical="center" wrapText="1"/>
      <protection locked="0"/>
    </xf>
    <xf numFmtId="10" fontId="5" fillId="12" borderId="17" xfId="5" applyNumberFormat="1" applyFont="1" applyFill="1" applyBorder="1" applyAlignment="1" applyProtection="1">
      <alignment horizontal="center" vertical="center" wrapText="1"/>
      <protection locked="0"/>
    </xf>
    <xf numFmtId="10" fontId="18" fillId="12" borderId="17" xfId="5" applyNumberFormat="1" applyFont="1" applyFill="1" applyBorder="1" applyAlignment="1" applyProtection="1">
      <alignment horizontal="center" vertical="center" wrapText="1"/>
      <protection locked="0"/>
    </xf>
    <xf numFmtId="10" fontId="16" fillId="14" borderId="17" xfId="5" applyNumberFormat="1" applyFont="1" applyFill="1" applyBorder="1" applyAlignment="1" applyProtection="1">
      <alignment horizontal="center" vertical="center" wrapText="1"/>
      <protection locked="0"/>
    </xf>
    <xf numFmtId="10" fontId="5" fillId="12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8" xfId="5" applyNumberFormat="1" applyFill="1" applyBorder="1" applyAlignment="1" applyProtection="1">
      <alignment horizontal="center" vertical="center" wrapText="1"/>
      <protection locked="0"/>
    </xf>
    <xf numFmtId="9" fontId="18" fillId="12" borderId="17" xfId="6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9" fontId="18" fillId="12" borderId="1" xfId="5" applyNumberFormat="1" applyFont="1" applyFill="1" applyBorder="1" applyAlignment="1" applyProtection="1">
      <alignment horizontal="center" vertical="center" wrapText="1"/>
      <protection locked="0"/>
    </xf>
    <xf numFmtId="9" fontId="18" fillId="12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9" fontId="2" fillId="2" borderId="23" xfId="0" applyNumberFormat="1" applyFont="1" applyFill="1" applyBorder="1" applyAlignment="1" applyProtection="1">
      <alignment vertical="center" wrapText="1"/>
      <protection locked="0"/>
    </xf>
    <xf numFmtId="9" fontId="5" fillId="12" borderId="17" xfId="0" applyNumberFormat="1" applyFont="1" applyFill="1" applyBorder="1" applyAlignment="1" applyProtection="1">
      <alignment horizontal="center" vertical="center" wrapText="1"/>
      <protection locked="0"/>
    </xf>
    <xf numFmtId="9" fontId="16" fillId="14" borderId="17" xfId="5" applyNumberFormat="1" applyFont="1" applyFill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9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9" fontId="5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9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9" fontId="5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9" fontId="5" fillId="0" borderId="1" xfId="6" applyFont="1" applyFill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9" fontId="16" fillId="0" borderId="17" xfId="5" applyNumberFormat="1" applyFont="1" applyBorder="1" applyAlignment="1">
      <alignment horizontal="center" vertical="center" wrapText="1"/>
    </xf>
    <xf numFmtId="9" fontId="16" fillId="0" borderId="1" xfId="5" applyNumberFormat="1" applyFont="1" applyBorder="1" applyAlignment="1">
      <alignment horizontal="center" vertical="center" wrapText="1"/>
    </xf>
    <xf numFmtId="9" fontId="18" fillId="0" borderId="1" xfId="5" applyNumberFormat="1" applyFont="1" applyBorder="1" applyAlignment="1">
      <alignment horizontal="center" vertical="center" wrapText="1"/>
    </xf>
    <xf numFmtId="9" fontId="18" fillId="0" borderId="14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9" fontId="15" fillId="2" borderId="8" xfId="5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9" fontId="21" fillId="2" borderId="8" xfId="0" applyNumberFormat="1" applyFont="1" applyFill="1" applyBorder="1" applyAlignment="1">
      <alignment horizontal="center" vertical="center" wrapText="1"/>
    </xf>
    <xf numFmtId="9" fontId="18" fillId="15" borderId="17" xfId="0" applyNumberFormat="1" applyFont="1" applyFill="1" applyBorder="1" applyAlignment="1">
      <alignment horizontal="center" vertical="center" wrapText="1"/>
    </xf>
    <xf numFmtId="10" fontId="5" fillId="17" borderId="1" xfId="0" applyNumberFormat="1" applyFont="1" applyFill="1" applyBorder="1" applyAlignment="1">
      <alignment horizontal="center" vertical="center" wrapText="1"/>
    </xf>
    <xf numFmtId="9" fontId="5" fillId="17" borderId="1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9" fontId="16" fillId="7" borderId="17" xfId="0" applyNumberFormat="1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9" fontId="3" fillId="0" borderId="8" xfId="5" applyNumberFormat="1" applyBorder="1" applyAlignment="1">
      <alignment horizontal="center" vertical="center" wrapText="1"/>
    </xf>
    <xf numFmtId="9" fontId="2" fillId="18" borderId="8" xfId="0" applyNumberFormat="1" applyFont="1" applyFill="1" applyBorder="1" applyAlignment="1">
      <alignment horizontal="center" vertical="center" wrapText="1"/>
    </xf>
    <xf numFmtId="9" fontId="5" fillId="0" borderId="0" xfId="6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9" fontId="0" fillId="0" borderId="0" xfId="0" applyNumberFormat="1"/>
    <xf numFmtId="9" fontId="0" fillId="0" borderId="0" xfId="6" applyFont="1"/>
    <xf numFmtId="10" fontId="0" fillId="0" borderId="0" xfId="6" applyNumberFormat="1" applyFont="1"/>
    <xf numFmtId="10" fontId="0" fillId="14" borderId="0" xfId="6" applyNumberFormat="1" applyFont="1" applyFill="1"/>
    <xf numFmtId="43" fontId="0" fillId="0" borderId="0" xfId="1" applyFont="1"/>
    <xf numFmtId="10" fontId="5" fillId="17" borderId="14" xfId="0" applyNumberFormat="1" applyFont="1" applyFill="1" applyBorder="1" applyAlignment="1">
      <alignment horizontal="center" vertical="center" wrapText="1"/>
    </xf>
    <xf numFmtId="9" fontId="5" fillId="17" borderId="1" xfId="6" applyFont="1" applyFill="1" applyBorder="1" applyAlignment="1">
      <alignment horizontal="center" vertical="center" wrapText="1"/>
    </xf>
    <xf numFmtId="9" fontId="5" fillId="17" borderId="14" xfId="0" applyNumberFormat="1" applyFont="1" applyFill="1" applyBorder="1" applyAlignment="1">
      <alignment horizontal="center" vertical="center" wrapText="1"/>
    </xf>
    <xf numFmtId="9" fontId="5" fillId="17" borderId="17" xfId="6" applyFont="1" applyFill="1" applyBorder="1" applyAlignment="1">
      <alignment horizontal="center" vertical="center" wrapText="1"/>
    </xf>
    <xf numFmtId="1" fontId="5" fillId="17" borderId="1" xfId="6" applyNumberFormat="1" applyFont="1" applyFill="1" applyBorder="1" applyAlignment="1">
      <alignment horizontal="center" vertical="center" wrapText="1"/>
    </xf>
    <xf numFmtId="9" fontId="5" fillId="17" borderId="17" xfId="5" applyNumberFormat="1" applyFont="1" applyFill="1" applyBorder="1" applyAlignment="1">
      <alignment horizontal="center" vertical="center" wrapText="1"/>
    </xf>
    <xf numFmtId="9" fontId="5" fillId="17" borderId="1" xfId="5" applyNumberFormat="1" applyFont="1" applyFill="1" applyBorder="1" applyAlignment="1">
      <alignment horizontal="center" vertical="center" wrapText="1"/>
    </xf>
    <xf numFmtId="9" fontId="5" fillId="17" borderId="17" xfId="0" applyNumberFormat="1" applyFont="1" applyFill="1" applyBorder="1" applyAlignment="1">
      <alignment horizontal="center" vertical="center" wrapText="1"/>
    </xf>
    <xf numFmtId="0" fontId="5" fillId="17" borderId="1" xfId="6" applyNumberFormat="1" applyFont="1" applyFill="1" applyBorder="1" applyAlignment="1">
      <alignment horizontal="center" vertical="center" wrapText="1"/>
    </xf>
    <xf numFmtId="1" fontId="5" fillId="17" borderId="17" xfId="6" applyNumberFormat="1" applyFont="1" applyFill="1" applyBorder="1" applyAlignment="1">
      <alignment horizontal="center" vertical="center" wrapText="1"/>
    </xf>
    <xf numFmtId="9" fontId="16" fillId="14" borderId="17" xfId="6" applyFont="1" applyFill="1" applyBorder="1" applyAlignment="1">
      <alignment horizontal="center" vertical="center" wrapText="1"/>
    </xf>
    <xf numFmtId="169" fontId="5" fillId="17" borderId="14" xfId="1" applyNumberFormat="1" applyFont="1" applyFill="1" applyBorder="1" applyAlignment="1">
      <alignment horizontal="center" vertical="center" wrapText="1"/>
    </xf>
    <xf numFmtId="1" fontId="5" fillId="17" borderId="1" xfId="0" applyNumberFormat="1" applyFont="1" applyFill="1" applyBorder="1" applyAlignment="1">
      <alignment horizontal="center" vertical="center" wrapText="1"/>
    </xf>
    <xf numFmtId="9" fontId="5" fillId="17" borderId="4" xfId="0" applyNumberFormat="1" applyFont="1" applyFill="1" applyBorder="1" applyAlignment="1">
      <alignment horizontal="center" vertical="center" wrapText="1"/>
    </xf>
    <xf numFmtId="9" fontId="16" fillId="14" borderId="1" xfId="6" applyFont="1" applyFill="1" applyBorder="1" applyAlignment="1">
      <alignment horizontal="center" vertical="center" wrapText="1"/>
    </xf>
    <xf numFmtId="9" fontId="18" fillId="17" borderId="1" xfId="0" applyNumberFormat="1" applyFont="1" applyFill="1" applyBorder="1" applyAlignment="1">
      <alignment horizontal="center" vertical="center" wrapText="1"/>
    </xf>
    <xf numFmtId="2" fontId="5" fillId="17" borderId="1" xfId="6" applyNumberFormat="1" applyFont="1" applyFill="1" applyBorder="1" applyAlignment="1">
      <alignment horizontal="center" vertical="center" wrapText="1"/>
    </xf>
    <xf numFmtId="9" fontId="18" fillId="17" borderId="14" xfId="0" applyNumberFormat="1" applyFont="1" applyFill="1" applyBorder="1" applyAlignment="1">
      <alignment horizontal="center" vertical="center" wrapText="1"/>
    </xf>
    <xf numFmtId="9" fontId="1" fillId="2" borderId="8" xfId="0" applyNumberFormat="1" applyFont="1" applyFill="1" applyBorder="1" applyAlignment="1">
      <alignment horizontal="center" vertical="center" wrapText="1"/>
    </xf>
    <xf numFmtId="10" fontId="18" fillId="17" borderId="1" xfId="6" applyNumberFormat="1" applyFont="1" applyFill="1" applyBorder="1" applyAlignment="1">
      <alignment horizontal="center" vertical="center" wrapText="1"/>
    </xf>
    <xf numFmtId="10" fontId="18" fillId="17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9" fontId="2" fillId="2" borderId="23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17" borderId="1" xfId="0" applyNumberFormat="1" applyFont="1" applyFill="1" applyBorder="1" applyAlignment="1">
      <alignment horizontal="center" vertical="center" wrapText="1"/>
    </xf>
    <xf numFmtId="166" fontId="5" fillId="17" borderId="1" xfId="6" applyNumberFormat="1" applyFont="1" applyFill="1" applyBorder="1" applyAlignment="1">
      <alignment horizontal="center" vertical="center" wrapText="1"/>
    </xf>
    <xf numFmtId="9" fontId="16" fillId="14" borderId="4" xfId="0" applyNumberFormat="1" applyFont="1" applyFill="1" applyBorder="1" applyAlignment="1">
      <alignment horizontal="center" vertical="center" wrapText="1"/>
    </xf>
    <xf numFmtId="10" fontId="18" fillId="0" borderId="1" xfId="6" applyNumberFormat="1" applyFont="1" applyFill="1" applyBorder="1" applyAlignment="1">
      <alignment horizontal="center" vertical="center" wrapText="1"/>
    </xf>
    <xf numFmtId="1" fontId="5" fillId="0" borderId="1" xfId="6" applyNumberFormat="1" applyFont="1" applyFill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5" fillId="0" borderId="1" xfId="6" applyNumberFormat="1" applyFont="1" applyFill="1" applyBorder="1" applyAlignment="1">
      <alignment horizontal="center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10" fontId="5" fillId="0" borderId="14" xfId="0" applyNumberFormat="1" applyFont="1" applyBorder="1" applyAlignment="1">
      <alignment horizontal="center" vertical="center" wrapText="1"/>
    </xf>
    <xf numFmtId="10" fontId="5" fillId="0" borderId="1" xfId="6" applyNumberFormat="1" applyFont="1" applyFill="1" applyBorder="1" applyAlignment="1">
      <alignment horizontal="center" vertical="center" wrapText="1"/>
    </xf>
    <xf numFmtId="10" fontId="18" fillId="11" borderId="17" xfId="6" applyNumberFormat="1" applyFont="1" applyFill="1" applyBorder="1" applyAlignment="1">
      <alignment horizontal="center" vertical="center" wrapText="1"/>
    </xf>
    <xf numFmtId="9" fontId="18" fillId="11" borderId="1" xfId="6" applyFont="1" applyFill="1" applyBorder="1" applyAlignment="1">
      <alignment horizontal="center" vertical="center" wrapText="1"/>
    </xf>
    <xf numFmtId="10" fontId="18" fillId="11" borderId="1" xfId="6" applyNumberFormat="1" applyFont="1" applyFill="1" applyBorder="1" applyAlignment="1">
      <alignment horizontal="center" vertical="center" wrapText="1"/>
    </xf>
    <xf numFmtId="10" fontId="5" fillId="0" borderId="1" xfId="6" applyNumberFormat="1" applyFont="1" applyBorder="1" applyAlignment="1">
      <alignment vertical="center" wrapText="1"/>
    </xf>
    <xf numFmtId="9" fontId="5" fillId="11" borderId="1" xfId="6" applyFont="1" applyFill="1" applyBorder="1" applyAlignment="1">
      <alignment vertical="center" wrapText="1"/>
    </xf>
    <xf numFmtId="9" fontId="18" fillId="11" borderId="1" xfId="6" applyFont="1" applyFill="1" applyBorder="1" applyAlignment="1">
      <alignment vertical="center" wrapText="1"/>
    </xf>
    <xf numFmtId="9" fontId="5" fillId="0" borderId="1" xfId="6" applyFont="1" applyBorder="1" applyAlignment="1">
      <alignment horizontal="center" vertical="center" wrapText="1"/>
    </xf>
    <xf numFmtId="9" fontId="18" fillId="0" borderId="17" xfId="0" applyNumberFormat="1" applyFont="1" applyBorder="1" applyAlignment="1">
      <alignment horizontal="center" vertical="center" wrapText="1"/>
    </xf>
    <xf numFmtId="9" fontId="5" fillId="0" borderId="0" xfId="6" applyFont="1" applyFill="1"/>
    <xf numFmtId="43" fontId="5" fillId="0" borderId="1" xfId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9" fontId="5" fillId="11" borderId="1" xfId="0" applyNumberFormat="1" applyFont="1" applyFill="1" applyBorder="1" applyAlignment="1">
      <alignment horizontal="center" vertical="center" wrapText="1"/>
    </xf>
    <xf numFmtId="9" fontId="5" fillId="11" borderId="14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9" fontId="5" fillId="11" borderId="39" xfId="0" applyNumberFormat="1" applyFont="1" applyFill="1" applyBorder="1" applyAlignment="1">
      <alignment horizontal="center" vertical="center" wrapText="1"/>
    </xf>
    <xf numFmtId="9" fontId="5" fillId="11" borderId="17" xfId="0" applyNumberFormat="1" applyFont="1" applyFill="1" applyBorder="1" applyAlignment="1">
      <alignment horizontal="center" vertical="center" wrapText="1"/>
    </xf>
    <xf numFmtId="9" fontId="5" fillId="11" borderId="17" xfId="6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90"/>
    </xf>
    <xf numFmtId="0" fontId="4" fillId="0" borderId="4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29" xfId="6" applyNumberFormat="1" applyBorder="1" applyAlignment="1">
      <alignment horizontal="center" vertical="center" wrapText="1"/>
    </xf>
    <xf numFmtId="9" fontId="5" fillId="11" borderId="1" xfId="6" applyFont="1" applyFill="1" applyBorder="1" applyAlignment="1">
      <alignment horizontal="center" vertical="center" wrapText="1"/>
    </xf>
    <xf numFmtId="10" fontId="5" fillId="11" borderId="14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5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7" xfId="5" applyNumberFormat="1" applyFont="1" applyFill="1" applyBorder="1" applyAlignment="1">
      <alignment horizontal="center" vertical="center" wrapText="1"/>
    </xf>
    <xf numFmtId="9" fontId="5" fillId="0" borderId="17" xfId="6" applyFont="1" applyFill="1" applyBorder="1" applyAlignment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0" fillId="6" borderId="35" xfId="0" applyFill="1" applyBorder="1"/>
    <xf numFmtId="0" fontId="0" fillId="6" borderId="36" xfId="0" applyFill="1" applyBorder="1"/>
    <xf numFmtId="0" fontId="0" fillId="6" borderId="37" xfId="0" applyFill="1" applyBorder="1"/>
    <xf numFmtId="0" fontId="0" fillId="6" borderId="38" xfId="0" applyFill="1" applyBorder="1"/>
    <xf numFmtId="0" fontId="0" fillId="6" borderId="39" xfId="0" applyFill="1" applyBorder="1"/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9" fontId="2" fillId="2" borderId="8" xfId="0" applyNumberFormat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6" borderId="34" xfId="0" applyFont="1" applyFill="1" applyBorder="1" applyAlignment="1" applyProtection="1">
      <alignment horizontal="center" vertical="center" wrapText="1"/>
      <protection locked="0"/>
    </xf>
    <xf numFmtId="0" fontId="0" fillId="6" borderId="35" xfId="0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37" xfId="0" applyFill="1" applyBorder="1" applyProtection="1">
      <protection locked="0"/>
    </xf>
    <xf numFmtId="0" fontId="0" fillId="6" borderId="38" xfId="0" applyFill="1" applyBorder="1" applyProtection="1">
      <protection locked="0"/>
    </xf>
    <xf numFmtId="0" fontId="0" fillId="6" borderId="39" xfId="0" applyFill="1" applyBorder="1" applyProtection="1"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11">
    <cellStyle name="Millares" xfId="1" builtinId="3"/>
    <cellStyle name="Millares [0]" xfId="2" builtinId="6"/>
    <cellStyle name="Millares [0] 2" xfId="8" xr:uid="{3EF2699C-E26A-4950-80B9-EFC957345DB0}"/>
    <cellStyle name="Millares 2" xfId="7" xr:uid="{3E4010CE-33DF-414F-9BEC-9FB8D59F2845}"/>
    <cellStyle name="Moneda 2" xfId="9" xr:uid="{C6DCC8AA-870F-45D2-96E6-47BA78773806}"/>
    <cellStyle name="Normal" xfId="0" builtinId="0"/>
    <cellStyle name="Normal 2" xfId="3" xr:uid="{00000000-0005-0000-0000-000003000000}"/>
    <cellStyle name="Normal 3" xfId="4" xr:uid="{00000000-0005-0000-0000-000004000000}"/>
    <cellStyle name="Normal_Benevalle" xfId="5" xr:uid="{00000000-0005-0000-0000-000005000000}"/>
    <cellStyle name="Porcentaje" xfId="6" builtinId="5"/>
    <cellStyle name="Porcentaje 2" xfId="10" xr:uid="{CDE1BE60-638F-406E-8FCE-9C130ED229F0}"/>
  </cellStyles>
  <dxfs count="1"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</a:t>
            </a:r>
            <a:r>
              <a:rPr lang="es-CO" baseline="0"/>
              <a:t> </a:t>
            </a:r>
            <a:r>
              <a:rPr lang="es-CO"/>
              <a:t>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'INDICADORES 2023'!$K$50</c:f>
              <c:strCache>
                <c:ptCount val="1"/>
                <c:pt idx="0">
                  <c:v>Cumplimiento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06C7004-403C-42C7-ACDC-69543E290F9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C59D6CB-82C8-4CF8-8EA6-F23270500F0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958-4A73-A726-C7D7F722F4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448E42B-836B-4110-9539-D96C1AA9A990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59C030A5-94F6-4C57-BB08-9A9453B86206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958-4A73-A726-C7D7F722F4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DDA154D-AB50-455E-9492-D9B8E3174241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92F9FF0F-699A-4138-ADB6-6F274F262410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958-4A73-A726-C7D7F722F4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8590542-D1E9-4F6D-B7C0-2DAFCBAADFD6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D1CCDD9A-CE0B-49A7-A1D4-92965E5DD4AA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958-4A73-A726-C7D7F722F4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52D83AA-37CC-4125-B341-39EC2C2D435A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11348145-6FE6-47C3-A837-DFCC2A8DE948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958-4A73-A726-C7D7F722F44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5983BF0-8DD3-4A1F-8AB5-08DFA0A87A15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72FC8448-B9FA-4A4E-BF2E-5E644D3B8DF9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958-4A73-A726-C7D7F722F44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E353C1D-940C-447E-9502-6B02CE52CDE3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5898EFEC-107C-480A-9F96-0E7BB325D345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958-4A73-A726-C7D7F722F44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C4541C3-42FC-4C4D-B8B1-01563D6D8E41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46731471-292C-4CE7-9676-C279D2B8C401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958-4A73-A726-C7D7F722F44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BC0FFAD-5335-405D-9521-FEF534295AF3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99B19837-2A2E-49E3-8513-CA3101890FA6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7958-4A73-A726-C7D7F722F44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C0FA151-E4CA-408A-BE55-EAD939FE1606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0B9512C9-0CD5-4664-9D00-1D861F194C29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7958-4A73-A726-C7D7F722F4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2023'!$L$6:$U$6</c:f>
              <c:numCache>
                <c:formatCode>mmm\-yy</c:formatCode>
                <c:ptCount val="1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</c:numCache>
            </c:numRef>
          </c:cat>
          <c:val>
            <c:numRef>
              <c:f>'INDICADORES 2023'!$L$50:$U$50</c:f>
              <c:numCache>
                <c:formatCode>General</c:formatCode>
                <c:ptCount val="10"/>
                <c:pt idx="0">
                  <c:v>14</c:v>
                </c:pt>
                <c:pt idx="1">
                  <c:v>21</c:v>
                </c:pt>
                <c:pt idx="2">
                  <c:v>24</c:v>
                </c:pt>
                <c:pt idx="3">
                  <c:v>23</c:v>
                </c:pt>
                <c:pt idx="4">
                  <c:v>17</c:v>
                </c:pt>
                <c:pt idx="5">
                  <c:v>29</c:v>
                </c:pt>
                <c:pt idx="6">
                  <c:v>21</c:v>
                </c:pt>
                <c:pt idx="7">
                  <c:v>25</c:v>
                </c:pt>
                <c:pt idx="8">
                  <c:v>24</c:v>
                </c:pt>
                <c:pt idx="9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'INDICADORES 2023'!$L$54:$U$54</c15:f>
                <c15:dlblRangeCache>
                  <c:ptCount val="10"/>
                  <c:pt idx="0">
                    <c:v>64%</c:v>
                  </c:pt>
                  <c:pt idx="1">
                    <c:v>88%</c:v>
                  </c:pt>
                  <c:pt idx="2">
                    <c:v>77%</c:v>
                  </c:pt>
                  <c:pt idx="3">
                    <c:v>85%</c:v>
                  </c:pt>
                  <c:pt idx="4">
                    <c:v>77%</c:v>
                  </c:pt>
                  <c:pt idx="5">
                    <c:v>78%</c:v>
                  </c:pt>
                  <c:pt idx="6">
                    <c:v>95%</c:v>
                  </c:pt>
                  <c:pt idx="7">
                    <c:v>93%</c:v>
                  </c:pt>
                  <c:pt idx="8">
                    <c:v>77%</c:v>
                  </c:pt>
                  <c:pt idx="9">
                    <c:v>79%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AC7-45B2-9002-FD6EBEF266C4}"/>
            </c:ext>
          </c:extLst>
        </c:ser>
        <c:ser>
          <c:idx val="1"/>
          <c:order val="1"/>
          <c:tx>
            <c:strRef>
              <c:f>'INDICADORES 2023'!$K$51</c:f>
              <c:strCache>
                <c:ptCount val="1"/>
                <c:pt idx="0">
                  <c:v>Incumplimiento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241154969299462E-2"/>
                  <c:y val="0"/>
                </c:manualLayout>
              </c:layout>
              <c:tx>
                <c:rich>
                  <a:bodyPr/>
                  <a:lstStyle/>
                  <a:p>
                    <a:fld id="{901BEF2E-98E3-41F3-A732-6638C4A2E9C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F50A1F5-232F-46A9-82AD-D48B84855AD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958-4A73-A726-C7D7F722F44B}"/>
                </c:ext>
              </c:extLst>
            </c:dLbl>
            <c:dLbl>
              <c:idx val="1"/>
              <c:layout>
                <c:manualLayout>
                  <c:x val="1.1034295807749551E-2"/>
                  <c:y val="0"/>
                </c:manualLayout>
              </c:layout>
              <c:tx>
                <c:rich>
                  <a:bodyPr/>
                  <a:lstStyle/>
                  <a:p>
                    <a:fld id="{B1214F89-4709-433E-847B-8AD0F1C06AC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B3E3C8A-1CA7-4F16-937E-2072B35A07F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958-4A73-A726-C7D7F722F44B}"/>
                </c:ext>
              </c:extLst>
            </c:dLbl>
            <c:dLbl>
              <c:idx val="2"/>
              <c:layout>
                <c:manualLayout>
                  <c:x val="1.324115496929942E-2"/>
                  <c:y val="-1.2831814504042049E-16"/>
                </c:manualLayout>
              </c:layout>
              <c:tx>
                <c:rich>
                  <a:bodyPr/>
                  <a:lstStyle/>
                  <a:p>
                    <a:fld id="{BFD1F05E-24F1-4308-A42B-F3FECD4374A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44E273F-D8D3-45FC-B4A9-0515A70645D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958-4A73-A726-C7D7F722F44B}"/>
                </c:ext>
              </c:extLst>
            </c:dLbl>
            <c:dLbl>
              <c:idx val="3"/>
              <c:layout>
                <c:manualLayout>
                  <c:x val="1.5448014130849371E-2"/>
                  <c:y val="0"/>
                </c:manualLayout>
              </c:layout>
              <c:tx>
                <c:rich>
                  <a:bodyPr/>
                  <a:lstStyle/>
                  <a:p>
                    <a:fld id="{E25CA7D0-835B-4675-B55F-A1FA68722D9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966D363-DAF5-4346-B4F7-60DEF9FE92B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958-4A73-A726-C7D7F722F44B}"/>
                </c:ext>
              </c:extLst>
            </c:dLbl>
            <c:dLbl>
              <c:idx val="4"/>
              <c:layout>
                <c:manualLayout>
                  <c:x val="1.3241154969299462E-2"/>
                  <c:y val="0"/>
                </c:manualLayout>
              </c:layout>
              <c:tx>
                <c:rich>
                  <a:bodyPr/>
                  <a:lstStyle/>
                  <a:p>
                    <a:fld id="{52991B78-F235-4F53-A98E-5DABFAD6540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29F75AF-6693-4631-BD42-F4589638C08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958-4A73-A726-C7D7F722F44B}"/>
                </c:ext>
              </c:extLst>
            </c:dLbl>
            <c:dLbl>
              <c:idx val="5"/>
              <c:layout>
                <c:manualLayout>
                  <c:x val="1.76548732923992E-2"/>
                  <c:y val="-3.4996262013432043E-3"/>
                </c:manualLayout>
              </c:layout>
              <c:tx>
                <c:rich>
                  <a:bodyPr/>
                  <a:lstStyle/>
                  <a:p>
                    <a:fld id="{A74C571B-341D-45FD-9A4A-9B2B95FD7D9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F9B3DE2-BF9B-4022-AF87-AD011ECB28B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958-4A73-A726-C7D7F722F44B}"/>
                </c:ext>
              </c:extLst>
            </c:dLbl>
            <c:dLbl>
              <c:idx val="6"/>
              <c:layout>
                <c:manualLayout>
                  <c:x val="1.3241154969299462E-2"/>
                  <c:y val="-3.4996262013431401E-3"/>
                </c:manualLayout>
              </c:layout>
              <c:tx>
                <c:rich>
                  <a:bodyPr/>
                  <a:lstStyle/>
                  <a:p>
                    <a:fld id="{60515637-088E-49AE-BFEA-86D110351D5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F071D4C-C1D6-4BAF-BE80-2957B2935C3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958-4A73-A726-C7D7F722F44B}"/>
                </c:ext>
              </c:extLst>
            </c:dLbl>
            <c:dLbl>
              <c:idx val="7"/>
              <c:layout>
                <c:manualLayout>
                  <c:x val="1.5448014130849371E-2"/>
                  <c:y val="-3.4996262013431401E-3"/>
                </c:manualLayout>
              </c:layout>
              <c:tx>
                <c:rich>
                  <a:bodyPr/>
                  <a:lstStyle/>
                  <a:p>
                    <a:fld id="{D06E0342-4822-4311-A8D8-071EF6F717F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0A29641-181D-43FA-A8BE-36545D1B668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958-4A73-A726-C7D7F722F44B}"/>
                </c:ext>
              </c:extLst>
            </c:dLbl>
            <c:dLbl>
              <c:idx val="8"/>
              <c:layout>
                <c:manualLayout>
                  <c:x val="1.1034295807749551E-2"/>
                  <c:y val="0"/>
                </c:manualLayout>
              </c:layout>
              <c:tx>
                <c:rich>
                  <a:bodyPr/>
                  <a:lstStyle/>
                  <a:p>
                    <a:fld id="{9563C167-7887-48E6-A347-19A088BD8D3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C1CD78D-BF21-4703-9974-0A2F19AE642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958-4A73-A726-C7D7F722F44B}"/>
                </c:ext>
              </c:extLst>
            </c:dLbl>
            <c:dLbl>
              <c:idx val="9"/>
              <c:layout>
                <c:manualLayout>
                  <c:x val="1.9861732453949191E-2"/>
                  <c:y val="-1.2831814504042049E-16"/>
                </c:manualLayout>
              </c:layout>
              <c:tx>
                <c:rich>
                  <a:bodyPr/>
                  <a:lstStyle/>
                  <a:p>
                    <a:fld id="{39B37D5A-1395-4E5F-96B2-8C96E9A68C7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D0427B9-6723-408F-8B48-45B265CCEB0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958-4A73-A726-C7D7F722F4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2023'!$L$6:$U$6</c:f>
              <c:numCache>
                <c:formatCode>mmm\-yy</c:formatCode>
                <c:ptCount val="1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</c:numCache>
            </c:numRef>
          </c:cat>
          <c:val>
            <c:numRef>
              <c:f>'INDICADORES 2023'!$L$53:$U$53</c:f>
              <c:numCache>
                <c:formatCode>General</c:formatCode>
                <c:ptCount val="10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9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'INDICADORES 2023'!$L$55:$U$55</c15:f>
                <c15:dlblRangeCache>
                  <c:ptCount val="10"/>
                  <c:pt idx="0">
                    <c:v>36%</c:v>
                  </c:pt>
                  <c:pt idx="1">
                    <c:v>13%</c:v>
                  </c:pt>
                  <c:pt idx="2">
                    <c:v>23%</c:v>
                  </c:pt>
                  <c:pt idx="3">
                    <c:v>15%</c:v>
                  </c:pt>
                  <c:pt idx="4">
                    <c:v>23%</c:v>
                  </c:pt>
                  <c:pt idx="5">
                    <c:v>22%</c:v>
                  </c:pt>
                  <c:pt idx="6">
                    <c:v>5%</c:v>
                  </c:pt>
                  <c:pt idx="7">
                    <c:v>7%</c:v>
                  </c:pt>
                  <c:pt idx="8">
                    <c:v>23%</c:v>
                  </c:pt>
                  <c:pt idx="9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AC7-45B2-9002-FD6EBEF26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401128"/>
        <c:axId val="637403288"/>
      </c:barChart>
      <c:dateAx>
        <c:axId val="637401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7403288"/>
        <c:crosses val="autoZero"/>
        <c:auto val="1"/>
        <c:lblOffset val="100"/>
        <c:baseTimeUnit val="months"/>
      </c:dateAx>
      <c:valAx>
        <c:axId val="63740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7401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de Metas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'INDICADORES 2023'!$L$6:$U$6</c:f>
              <c:strCache>
                <c:ptCount val="10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sep-23</c:v>
                </c:pt>
                <c:pt idx="9">
                  <c:v>oct-23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'INDICADORES 2023'!$L$6:$U$6</c:f>
              <c:numCache>
                <c:formatCode>mmm\-yy</c:formatCode>
                <c:ptCount val="1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</c:numCache>
            </c:numRef>
          </c:cat>
          <c:val>
            <c:numRef>
              <c:f>'INDICADORES 2023'!$L$32:$U$32</c:f>
              <c:numCache>
                <c:formatCode>0%</c:formatCode>
                <c:ptCount val="10"/>
                <c:pt idx="0">
                  <c:v>0.66666666666666663</c:v>
                </c:pt>
                <c:pt idx="1">
                  <c:v>0.86956521739130432</c:v>
                </c:pt>
                <c:pt idx="2">
                  <c:v>0.8</c:v>
                </c:pt>
                <c:pt idx="3">
                  <c:v>0.84615384615384615</c:v>
                </c:pt>
                <c:pt idx="4">
                  <c:v>0.80952380952380953</c:v>
                </c:pt>
                <c:pt idx="5">
                  <c:v>0.81</c:v>
                </c:pt>
                <c:pt idx="6">
                  <c:v>0.95238095238095233</c:v>
                </c:pt>
                <c:pt idx="7">
                  <c:v>0.92307692307692313</c:v>
                </c:pt>
                <c:pt idx="8">
                  <c:v>0.8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3-4DF3-90D1-EE1B06061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255208"/>
        <c:axId val="584255568"/>
      </c:barChart>
      <c:dateAx>
        <c:axId val="5842552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4255568"/>
        <c:crosses val="autoZero"/>
        <c:auto val="1"/>
        <c:lblOffset val="100"/>
        <c:baseTimeUnit val="months"/>
      </c:dateAx>
      <c:valAx>
        <c:axId val="58425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4255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</a:t>
            </a:r>
            <a:r>
              <a:rPr lang="es-CO" baseline="0"/>
              <a:t> </a:t>
            </a:r>
            <a:r>
              <a:rPr lang="es-CO"/>
              <a:t>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'INDICADORES 2023'!$K$50</c:f>
              <c:strCache>
                <c:ptCount val="1"/>
                <c:pt idx="0">
                  <c:v>Cumplimiento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D17548F-D1C7-4839-8CA3-CC2C8368595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761C46A-0D36-48F8-B72D-0672C5FDE29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A93-4B8E-B674-40F0CD88AF2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7575C18-B69D-4E0B-899A-6AFCBC7E6DFA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627D6ABA-CA6C-4923-878A-4867B1B30643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A93-4B8E-B674-40F0CD88AF2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0F9433A-C3CE-45FA-8D2C-CB4A543C618E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38EC2A26-81CB-4545-B2DD-6A8B456618CA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A93-4B8E-B674-40F0CD88AF2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C4A6BCD-98E1-4ECE-81AF-50CDC1312FAA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9C59BF95-1BC3-4F38-A960-03436714A8D7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A93-4B8E-B674-40F0CD88AF2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1D21BA8-D01C-4666-AEE8-8677F0FD4170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ABCFEC56-D774-4BCB-9F9C-545EFE4A19FA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A93-4B8E-B674-40F0CD88AF2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5A6C5E5-0C35-46E9-AB9C-302E37D4F1EE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AF9F0E8E-5171-489B-8AC4-ECD2D167A6AC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A93-4B8E-B674-40F0CD88AF2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C1BCA92-8910-4B20-9115-8E82808700F0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7915686C-A4A2-413D-956D-46E6CBF80B7B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A93-4B8E-B674-40F0CD88AF2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78B0355-1460-43CE-B1EF-A4518C1B9CBA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CB774464-B7BC-42C3-A4D0-F3F8BBD33974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A93-4B8E-B674-40F0CD88AF2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D7C659A-B0A0-4D9D-8139-B65011BFD70C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428F9A91-E334-4525-A9C2-458EBA910044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A93-4B8E-B674-40F0CD88AF2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5FD87B9-4E85-483A-B464-543DC7728ADC}" type="CELLRANGE">
                      <a:rPr lang="es-CO"/>
                      <a:pPr/>
                      <a:t>[CELLRANGE]</a:t>
                    </a:fld>
                    <a:r>
                      <a:rPr lang="es-CO" baseline="0"/>
                      <a:t>, </a:t>
                    </a:r>
                    <a:fld id="{752A22A2-CE51-44C4-A18E-16B8DE5993A3}" type="VALUE">
                      <a:rPr lang="es-CO" baseline="0"/>
                      <a:pPr/>
                      <a:t>[VALOR]</a:t>
                    </a:fld>
                    <a:endParaRPr lang="es-C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A93-4B8E-B674-40F0CD88A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2023'!$L$6:$U$6</c:f>
              <c:numCache>
                <c:formatCode>mmm\-yy</c:formatCode>
                <c:ptCount val="1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</c:numCache>
            </c:numRef>
          </c:cat>
          <c:val>
            <c:numRef>
              <c:f>'INDICADORES 2023'!$L$50:$U$50</c:f>
              <c:numCache>
                <c:formatCode>General</c:formatCode>
                <c:ptCount val="10"/>
                <c:pt idx="0">
                  <c:v>14</c:v>
                </c:pt>
                <c:pt idx="1">
                  <c:v>21</c:v>
                </c:pt>
                <c:pt idx="2">
                  <c:v>24</c:v>
                </c:pt>
                <c:pt idx="3">
                  <c:v>23</c:v>
                </c:pt>
                <c:pt idx="4">
                  <c:v>17</c:v>
                </c:pt>
                <c:pt idx="5">
                  <c:v>29</c:v>
                </c:pt>
                <c:pt idx="6">
                  <c:v>21</c:v>
                </c:pt>
                <c:pt idx="7">
                  <c:v>25</c:v>
                </c:pt>
                <c:pt idx="8">
                  <c:v>24</c:v>
                </c:pt>
                <c:pt idx="9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'INDICADORES 2023'!$L$54:$U$54</c15:f>
                <c15:dlblRangeCache>
                  <c:ptCount val="10"/>
                  <c:pt idx="0">
                    <c:v>64%</c:v>
                  </c:pt>
                  <c:pt idx="1">
                    <c:v>88%</c:v>
                  </c:pt>
                  <c:pt idx="2">
                    <c:v>77%</c:v>
                  </c:pt>
                  <c:pt idx="3">
                    <c:v>85%</c:v>
                  </c:pt>
                  <c:pt idx="4">
                    <c:v>77%</c:v>
                  </c:pt>
                  <c:pt idx="5">
                    <c:v>78%</c:v>
                  </c:pt>
                  <c:pt idx="6">
                    <c:v>95%</c:v>
                  </c:pt>
                  <c:pt idx="7">
                    <c:v>93%</c:v>
                  </c:pt>
                  <c:pt idx="8">
                    <c:v>77%</c:v>
                  </c:pt>
                  <c:pt idx="9">
                    <c:v>79%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5A93-4B8E-B674-40F0CD88AF2F}"/>
            </c:ext>
          </c:extLst>
        </c:ser>
        <c:ser>
          <c:idx val="1"/>
          <c:order val="1"/>
          <c:tx>
            <c:strRef>
              <c:f>'INDICADORES 2023'!$K$51</c:f>
              <c:strCache>
                <c:ptCount val="1"/>
                <c:pt idx="0">
                  <c:v>Incumplimiento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241154969299462E-2"/>
                  <c:y val="0"/>
                </c:manualLayout>
              </c:layout>
              <c:tx>
                <c:rich>
                  <a:bodyPr/>
                  <a:lstStyle/>
                  <a:p>
                    <a:fld id="{B17678EE-DB88-4AE0-B635-A32E87B52EA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994DFFE-929B-417B-A3FF-DD38766037D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A93-4B8E-B674-40F0CD88AF2F}"/>
                </c:ext>
              </c:extLst>
            </c:dLbl>
            <c:dLbl>
              <c:idx val="1"/>
              <c:layout>
                <c:manualLayout>
                  <c:x val="1.1034295807749551E-2"/>
                  <c:y val="0"/>
                </c:manualLayout>
              </c:layout>
              <c:tx>
                <c:rich>
                  <a:bodyPr/>
                  <a:lstStyle/>
                  <a:p>
                    <a:fld id="{A4E27B03-3279-4B3F-B068-CF452A55D6D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19AB9C6-6F86-4EE6-971D-9FF4B95614C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A93-4B8E-B674-40F0CD88AF2F}"/>
                </c:ext>
              </c:extLst>
            </c:dLbl>
            <c:dLbl>
              <c:idx val="2"/>
              <c:layout>
                <c:manualLayout>
                  <c:x val="1.324115496929942E-2"/>
                  <c:y val="-1.2831814504042049E-16"/>
                </c:manualLayout>
              </c:layout>
              <c:tx>
                <c:rich>
                  <a:bodyPr/>
                  <a:lstStyle/>
                  <a:p>
                    <a:fld id="{6224BEDC-BEA4-471B-B01C-8DB357B2ED4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DEC0D6D-FFF1-4717-BD78-CCEACB34267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A93-4B8E-B674-40F0CD88AF2F}"/>
                </c:ext>
              </c:extLst>
            </c:dLbl>
            <c:dLbl>
              <c:idx val="3"/>
              <c:layout>
                <c:manualLayout>
                  <c:x val="1.5448014130849371E-2"/>
                  <c:y val="0"/>
                </c:manualLayout>
              </c:layout>
              <c:tx>
                <c:rich>
                  <a:bodyPr/>
                  <a:lstStyle/>
                  <a:p>
                    <a:fld id="{B7A2B4D1-A3F2-4260-9B20-524E7FB63D5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E341575-5B7B-40FE-9CD7-FEB81D14264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A93-4B8E-B674-40F0CD88AF2F}"/>
                </c:ext>
              </c:extLst>
            </c:dLbl>
            <c:dLbl>
              <c:idx val="4"/>
              <c:layout>
                <c:manualLayout>
                  <c:x val="1.3241154969299462E-2"/>
                  <c:y val="0"/>
                </c:manualLayout>
              </c:layout>
              <c:tx>
                <c:rich>
                  <a:bodyPr/>
                  <a:lstStyle/>
                  <a:p>
                    <a:fld id="{F82F8989-AE6E-4CAE-BB00-E7053423622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31D9B34-4F5B-43BE-9A80-10BAD3CF87B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A93-4B8E-B674-40F0CD88AF2F}"/>
                </c:ext>
              </c:extLst>
            </c:dLbl>
            <c:dLbl>
              <c:idx val="5"/>
              <c:layout>
                <c:manualLayout>
                  <c:x val="1.76548732923992E-2"/>
                  <c:y val="-3.4996262013432043E-3"/>
                </c:manualLayout>
              </c:layout>
              <c:tx>
                <c:rich>
                  <a:bodyPr/>
                  <a:lstStyle/>
                  <a:p>
                    <a:fld id="{9B982681-6543-4E9D-88FE-B7A91268CE9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60AA395-BFCD-43EC-865D-7ACCA49673B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A93-4B8E-B674-40F0CD88AF2F}"/>
                </c:ext>
              </c:extLst>
            </c:dLbl>
            <c:dLbl>
              <c:idx val="6"/>
              <c:layout>
                <c:manualLayout>
                  <c:x val="1.3241154969299462E-2"/>
                  <c:y val="-3.4996262013431401E-3"/>
                </c:manualLayout>
              </c:layout>
              <c:tx>
                <c:rich>
                  <a:bodyPr/>
                  <a:lstStyle/>
                  <a:p>
                    <a:fld id="{82588C8D-D714-4D95-BF5E-3B9D7A067F7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9A79A01-8467-4A36-B410-3D162342DB4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A93-4B8E-B674-40F0CD88AF2F}"/>
                </c:ext>
              </c:extLst>
            </c:dLbl>
            <c:dLbl>
              <c:idx val="7"/>
              <c:layout>
                <c:manualLayout>
                  <c:x val="1.5448014130849371E-2"/>
                  <c:y val="-3.4996262013431401E-3"/>
                </c:manualLayout>
              </c:layout>
              <c:tx>
                <c:rich>
                  <a:bodyPr/>
                  <a:lstStyle/>
                  <a:p>
                    <a:fld id="{3DDBF206-9274-4C84-984B-0DCF2B280DA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0B2D480-CAB2-4DB0-96CD-077FDD950CD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A93-4B8E-B674-40F0CD88AF2F}"/>
                </c:ext>
              </c:extLst>
            </c:dLbl>
            <c:dLbl>
              <c:idx val="8"/>
              <c:layout>
                <c:manualLayout>
                  <c:x val="1.1034295807749551E-2"/>
                  <c:y val="0"/>
                </c:manualLayout>
              </c:layout>
              <c:tx>
                <c:rich>
                  <a:bodyPr/>
                  <a:lstStyle/>
                  <a:p>
                    <a:fld id="{73D42ECB-47FF-4D4F-B275-AA38D834711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8231684-D48B-4679-A822-4D5B0E4126B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A93-4B8E-B674-40F0CD88AF2F}"/>
                </c:ext>
              </c:extLst>
            </c:dLbl>
            <c:dLbl>
              <c:idx val="9"/>
              <c:layout>
                <c:manualLayout>
                  <c:x val="1.9861732453949191E-2"/>
                  <c:y val="-1.2831814504042049E-16"/>
                </c:manualLayout>
              </c:layout>
              <c:tx>
                <c:rich>
                  <a:bodyPr/>
                  <a:lstStyle/>
                  <a:p>
                    <a:fld id="{9004E389-B858-447A-95A2-52F099BF139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B2303F0-B58C-439F-9F6A-ED73FA701ED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A93-4B8E-B674-40F0CD88A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2023'!$L$6:$U$6</c:f>
              <c:numCache>
                <c:formatCode>mmm\-yy</c:formatCode>
                <c:ptCount val="1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</c:numCache>
            </c:numRef>
          </c:cat>
          <c:val>
            <c:numRef>
              <c:f>'INDICADORES 2023'!$L$53:$U$53</c:f>
              <c:numCache>
                <c:formatCode>General</c:formatCode>
                <c:ptCount val="10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9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'INDICADORES 2023'!$L$55:$U$55</c15:f>
                <c15:dlblRangeCache>
                  <c:ptCount val="10"/>
                  <c:pt idx="0">
                    <c:v>36%</c:v>
                  </c:pt>
                  <c:pt idx="1">
                    <c:v>13%</c:v>
                  </c:pt>
                  <c:pt idx="2">
                    <c:v>23%</c:v>
                  </c:pt>
                  <c:pt idx="3">
                    <c:v>15%</c:v>
                  </c:pt>
                  <c:pt idx="4">
                    <c:v>23%</c:v>
                  </c:pt>
                  <c:pt idx="5">
                    <c:v>22%</c:v>
                  </c:pt>
                  <c:pt idx="6">
                    <c:v>5%</c:v>
                  </c:pt>
                  <c:pt idx="7">
                    <c:v>7%</c:v>
                  </c:pt>
                  <c:pt idx="8">
                    <c:v>23%</c:v>
                  </c:pt>
                  <c:pt idx="9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5A93-4B8E-B674-40F0CD88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401128"/>
        <c:axId val="637403288"/>
      </c:barChart>
      <c:dateAx>
        <c:axId val="637401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7403288"/>
        <c:crosses val="autoZero"/>
        <c:auto val="1"/>
        <c:lblOffset val="100"/>
        <c:baseTimeUnit val="months"/>
      </c:dateAx>
      <c:valAx>
        <c:axId val="63740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7401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de Metas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'INDICADORES 2023'!$L$6:$U$6</c:f>
              <c:strCache>
                <c:ptCount val="10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sep-23</c:v>
                </c:pt>
                <c:pt idx="9">
                  <c:v>oct-23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'INDICADORES 2023'!$L$6:$U$6</c:f>
              <c:numCache>
                <c:formatCode>mmm\-yy</c:formatCode>
                <c:ptCount val="1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</c:numCache>
            </c:numRef>
          </c:cat>
          <c:val>
            <c:numRef>
              <c:f>'INDICADORES 2023'!$L$32:$U$32</c:f>
              <c:numCache>
                <c:formatCode>0%</c:formatCode>
                <c:ptCount val="10"/>
                <c:pt idx="0">
                  <c:v>0.66666666666666663</c:v>
                </c:pt>
                <c:pt idx="1">
                  <c:v>0.86956521739130432</c:v>
                </c:pt>
                <c:pt idx="2">
                  <c:v>0.8</c:v>
                </c:pt>
                <c:pt idx="3">
                  <c:v>0.84615384615384615</c:v>
                </c:pt>
                <c:pt idx="4">
                  <c:v>0.80952380952380953</c:v>
                </c:pt>
                <c:pt idx="5">
                  <c:v>0.81</c:v>
                </c:pt>
                <c:pt idx="6">
                  <c:v>0.95238095238095233</c:v>
                </c:pt>
                <c:pt idx="7">
                  <c:v>0.92307692307692313</c:v>
                </c:pt>
                <c:pt idx="8">
                  <c:v>0.8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0-40D9-A467-E7932A7D8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255208"/>
        <c:axId val="584255568"/>
      </c:barChart>
      <c:dateAx>
        <c:axId val="5842552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4255568"/>
        <c:crosses val="autoZero"/>
        <c:auto val="1"/>
        <c:lblOffset val="100"/>
        <c:baseTimeUnit val="months"/>
      </c:dateAx>
      <c:valAx>
        <c:axId val="58425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4255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</a:t>
            </a:r>
            <a:r>
              <a:rPr lang="es-CO" baseline="0"/>
              <a:t> </a:t>
            </a:r>
            <a:r>
              <a:rPr lang="es-CO"/>
              <a:t>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'INDICADORES 2023'!$K$50</c:f>
              <c:strCache>
                <c:ptCount val="1"/>
                <c:pt idx="0">
                  <c:v>Cumplimiento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2023'!$L$6:$O$6</c:f>
              <c:numCache>
                <c:formatCode>mmm\-yy</c:formatCode>
                <c:ptCount val="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</c:numCache>
            </c:numRef>
          </c:cat>
          <c:val>
            <c:numRef>
              <c:f>'INDICADORES 2023'!$L$50:$O$50</c:f>
              <c:numCache>
                <c:formatCode>General</c:formatCode>
                <c:ptCount val="4"/>
                <c:pt idx="0">
                  <c:v>14</c:v>
                </c:pt>
                <c:pt idx="1">
                  <c:v>21</c:v>
                </c:pt>
                <c:pt idx="2">
                  <c:v>24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B-43A9-8655-A783E5BB8C59}"/>
            </c:ext>
          </c:extLst>
        </c:ser>
        <c:ser>
          <c:idx val="1"/>
          <c:order val="1"/>
          <c:tx>
            <c:strRef>
              <c:f>'INDICADORES 2023'!$K$51</c:f>
              <c:strCache>
                <c:ptCount val="1"/>
                <c:pt idx="0">
                  <c:v>Incumplimiento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2023'!$L$6:$O$6</c:f>
              <c:numCache>
                <c:formatCode>mmm\-yy</c:formatCode>
                <c:ptCount val="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</c:numCache>
            </c:numRef>
          </c:cat>
          <c:val>
            <c:numRef>
              <c:f>'INDICADORES 2023'!$L$51:$O$51</c:f>
              <c:numCache>
                <c:formatCode>General</c:formatCode>
                <c:ptCount val="4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6B-43A9-8655-A783E5BB8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401128"/>
        <c:axId val="637403288"/>
      </c:barChart>
      <c:dateAx>
        <c:axId val="637401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7403288"/>
        <c:crosses val="autoZero"/>
        <c:auto val="1"/>
        <c:lblOffset val="100"/>
        <c:baseTimeUnit val="months"/>
      </c:dateAx>
      <c:valAx>
        <c:axId val="63740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7401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1</xdr:col>
      <xdr:colOff>850900</xdr:colOff>
      <xdr:row>2</xdr:row>
      <xdr:rowOff>25400</xdr:rowOff>
    </xdr:to>
    <xdr:pic>
      <xdr:nvPicPr>
        <xdr:cNvPr id="57346" name="Picture 2" descr="lLOGOBEN">
          <a:extLst>
            <a:ext uri="{FF2B5EF4-FFF2-40B4-BE49-F238E27FC236}">
              <a16:creationId xmlns:a16="http://schemas.microsoft.com/office/drawing/2014/main" id="{00000000-0008-0000-0300-000002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0"/>
          <a:ext cx="4127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495300</xdr:colOff>
      <xdr:row>2</xdr:row>
      <xdr:rowOff>6350</xdr:rowOff>
    </xdr:to>
    <xdr:pic>
      <xdr:nvPicPr>
        <xdr:cNvPr id="36340" name="1 Imagen">
          <a:extLst>
            <a:ext uri="{FF2B5EF4-FFF2-40B4-BE49-F238E27FC236}">
              <a16:creationId xmlns:a16="http://schemas.microsoft.com/office/drawing/2014/main" id="{00000000-0008-0000-0C00-0000F48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0</xdr:rowOff>
    </xdr:to>
    <xdr:pic>
      <xdr:nvPicPr>
        <xdr:cNvPr id="38248" name="1 Imagen">
          <a:extLst>
            <a:ext uri="{FF2B5EF4-FFF2-40B4-BE49-F238E27FC236}">
              <a16:creationId xmlns:a16="http://schemas.microsoft.com/office/drawing/2014/main" id="{00000000-0008-0000-0D00-0000689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1159933</xdr:colOff>
      <xdr:row>0</xdr:row>
      <xdr:rowOff>313938</xdr:rowOff>
    </xdr:to>
    <xdr:pic>
      <xdr:nvPicPr>
        <xdr:cNvPr id="52340" name="1 Imagen">
          <a:extLst>
            <a:ext uri="{FF2B5EF4-FFF2-40B4-BE49-F238E27FC236}">
              <a16:creationId xmlns:a16="http://schemas.microsoft.com/office/drawing/2014/main" id="{00000000-0008-0000-0F00-000074C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91184</xdr:colOff>
      <xdr:row>46</xdr:row>
      <xdr:rowOff>47625</xdr:rowOff>
    </xdr:from>
    <xdr:to>
      <xdr:col>36</xdr:col>
      <xdr:colOff>507206</xdr:colOff>
      <xdr:row>77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D520C-19C4-F8C1-2D4E-4EFDB4B58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77389</xdr:colOff>
      <xdr:row>22</xdr:row>
      <xdr:rowOff>83343</xdr:rowOff>
    </xdr:from>
    <xdr:to>
      <xdr:col>35</xdr:col>
      <xdr:colOff>642937</xdr:colOff>
      <xdr:row>34</xdr:row>
      <xdr:rowOff>333376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DD3793-A041-45A8-7E77-4E27FBC36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1159933</xdr:colOff>
      <xdr:row>1</xdr:row>
      <xdr:rowOff>152013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38E3C6B-6439-4E63-86B9-6FA52DA89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9933" cy="313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91184</xdr:colOff>
      <xdr:row>45</xdr:row>
      <xdr:rowOff>47625</xdr:rowOff>
    </xdr:from>
    <xdr:to>
      <xdr:col>36</xdr:col>
      <xdr:colOff>507206</xdr:colOff>
      <xdr:row>76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F4150C-5B1C-44B6-BE10-5BD27A83C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77389</xdr:colOff>
      <xdr:row>22</xdr:row>
      <xdr:rowOff>83343</xdr:rowOff>
    </xdr:from>
    <xdr:to>
      <xdr:col>35</xdr:col>
      <xdr:colOff>642937</xdr:colOff>
      <xdr:row>33</xdr:row>
      <xdr:rowOff>333376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0EFFA0-E6C8-4983-9B5B-77F39A846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78287</xdr:colOff>
      <xdr:row>1</xdr:row>
      <xdr:rowOff>38429</xdr:rowOff>
    </xdr:from>
    <xdr:to>
      <xdr:col>1</xdr:col>
      <xdr:colOff>156575</xdr:colOff>
      <xdr:row>2</xdr:row>
      <xdr:rowOff>91335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D53BAA2-EF9A-4E7F-954F-EDA24290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7" y="208052"/>
          <a:ext cx="835069" cy="209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472184</xdr:colOff>
      <xdr:row>48</xdr:row>
      <xdr:rowOff>97698</xdr:rowOff>
    </xdr:from>
    <xdr:to>
      <xdr:col>18</xdr:col>
      <xdr:colOff>219808</xdr:colOff>
      <xdr:row>66</xdr:row>
      <xdr:rowOff>89552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5871CA-9CCD-4423-8E7A-41DD7478E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1</xdr:col>
      <xdr:colOff>844550</xdr:colOff>
      <xdr:row>2</xdr:row>
      <xdr:rowOff>25400</xdr:rowOff>
    </xdr:to>
    <xdr:pic>
      <xdr:nvPicPr>
        <xdr:cNvPr id="58370" name="Picture 2" descr="lLOGOBEN">
          <a:extLst>
            <a:ext uri="{FF2B5EF4-FFF2-40B4-BE49-F238E27FC236}">
              <a16:creationId xmlns:a16="http://schemas.microsoft.com/office/drawing/2014/main" id="{00000000-0008-0000-0400-000002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984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1</xdr:col>
      <xdr:colOff>844550</xdr:colOff>
      <xdr:row>2</xdr:row>
      <xdr:rowOff>25400</xdr:rowOff>
    </xdr:to>
    <xdr:pic>
      <xdr:nvPicPr>
        <xdr:cNvPr id="59394" name="Picture 2" descr="lLOGOBEN">
          <a:extLst>
            <a:ext uri="{FF2B5EF4-FFF2-40B4-BE49-F238E27FC236}">
              <a16:creationId xmlns:a16="http://schemas.microsoft.com/office/drawing/2014/main" id="{00000000-0008-0000-0500-00000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984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1</xdr:col>
      <xdr:colOff>844550</xdr:colOff>
      <xdr:row>2</xdr:row>
      <xdr:rowOff>25400</xdr:rowOff>
    </xdr:to>
    <xdr:pic>
      <xdr:nvPicPr>
        <xdr:cNvPr id="60418" name="Picture 2" descr="lLOGOBEN">
          <a:extLst>
            <a:ext uri="{FF2B5EF4-FFF2-40B4-BE49-F238E27FC236}">
              <a16:creationId xmlns:a16="http://schemas.microsoft.com/office/drawing/2014/main" id="{00000000-0008-0000-0600-000002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984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1</xdr:col>
      <xdr:colOff>844550</xdr:colOff>
      <xdr:row>2</xdr:row>
      <xdr:rowOff>25400</xdr:rowOff>
    </xdr:to>
    <xdr:pic>
      <xdr:nvPicPr>
        <xdr:cNvPr id="21494" name="Picture 2" descr="lLOGOBEN">
          <a:extLst>
            <a:ext uri="{FF2B5EF4-FFF2-40B4-BE49-F238E27FC236}">
              <a16:creationId xmlns:a16="http://schemas.microsoft.com/office/drawing/2014/main" id="{00000000-0008-0000-0700-0000F6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0"/>
          <a:ext cx="298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1</xdr:col>
      <xdr:colOff>844550</xdr:colOff>
      <xdr:row>2</xdr:row>
      <xdr:rowOff>25400</xdr:rowOff>
    </xdr:to>
    <xdr:pic>
      <xdr:nvPicPr>
        <xdr:cNvPr id="22511" name="Picture 2" descr="lLOGOBEN">
          <a:extLst>
            <a:ext uri="{FF2B5EF4-FFF2-40B4-BE49-F238E27FC236}">
              <a16:creationId xmlns:a16="http://schemas.microsoft.com/office/drawing/2014/main" id="{00000000-0008-0000-0800-0000EF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0" y="0"/>
          <a:ext cx="298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495300</xdr:colOff>
      <xdr:row>2</xdr:row>
      <xdr:rowOff>25400</xdr:rowOff>
    </xdr:to>
    <xdr:pic>
      <xdr:nvPicPr>
        <xdr:cNvPr id="23359" name="1 Imagen">
          <a:extLst>
            <a:ext uri="{FF2B5EF4-FFF2-40B4-BE49-F238E27FC236}">
              <a16:creationId xmlns:a16="http://schemas.microsoft.com/office/drawing/2014/main" id="{00000000-0008-0000-0900-00003F5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2</xdr:row>
      <xdr:rowOff>25400</xdr:rowOff>
    </xdr:to>
    <xdr:pic>
      <xdr:nvPicPr>
        <xdr:cNvPr id="25413" name="1 Imagen">
          <a:extLst>
            <a:ext uri="{FF2B5EF4-FFF2-40B4-BE49-F238E27FC236}">
              <a16:creationId xmlns:a16="http://schemas.microsoft.com/office/drawing/2014/main" id="{00000000-0008-0000-0A00-0000456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17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539750</xdr:colOff>
      <xdr:row>2</xdr:row>
      <xdr:rowOff>25400</xdr:rowOff>
    </xdr:to>
    <xdr:pic>
      <xdr:nvPicPr>
        <xdr:cNvPr id="26297" name="1 Imagen">
          <a:extLst>
            <a:ext uri="{FF2B5EF4-FFF2-40B4-BE49-F238E27FC236}">
              <a16:creationId xmlns:a16="http://schemas.microsoft.com/office/drawing/2014/main" id="{00000000-0008-0000-0B00-0000B96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0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workbookViewId="0">
      <selection activeCell="D6" sqref="D6"/>
    </sheetView>
  </sheetViews>
  <sheetFormatPr baseColWidth="10" defaultColWidth="11.44140625" defaultRowHeight="10.199999999999999" x14ac:dyDescent="0.2"/>
  <cols>
    <col min="1" max="1" width="11.109375" style="8" customWidth="1"/>
    <col min="2" max="2" width="10.5546875" style="8" customWidth="1"/>
    <col min="3" max="3" width="14.33203125" style="8" customWidth="1"/>
    <col min="4" max="4" width="14.6640625" style="8" customWidth="1"/>
    <col min="5" max="9" width="2.44140625" style="8" customWidth="1"/>
    <col min="10" max="10" width="25.33203125" style="8" customWidth="1"/>
    <col min="11" max="11" width="8" style="8" customWidth="1"/>
    <col min="12" max="23" width="3" style="8" bestFit="1" customWidth="1"/>
    <col min="24" max="24" width="7.88671875" style="225" customWidth="1"/>
    <col min="25" max="25" width="12.6640625" style="8" customWidth="1"/>
    <col min="26" max="26" width="10.44140625" style="8" bestFit="1" customWidth="1"/>
    <col min="27" max="27" width="11.6640625" style="8" customWidth="1"/>
    <col min="28" max="16384" width="11.44140625" style="8"/>
  </cols>
  <sheetData>
    <row r="1" spans="1:27" ht="12.7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60"/>
    </row>
    <row r="2" spans="1:27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3"/>
      <c r="AA2" s="464"/>
    </row>
    <row r="3" spans="1:27" ht="17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1"/>
      <c r="Z3" s="13" t="s">
        <v>67</v>
      </c>
      <c r="AA3" s="5" t="s">
        <v>68</v>
      </c>
    </row>
    <row r="4" spans="1:27" ht="22.5" customHeight="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4"/>
      <c r="Z4" s="12" t="s">
        <v>64</v>
      </c>
      <c r="AA4" s="6">
        <v>42005</v>
      </c>
    </row>
    <row r="5" spans="1:27" ht="10.8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7"/>
      <c r="Z5" s="213" t="s">
        <v>65</v>
      </c>
      <c r="AA5" s="5">
        <v>8</v>
      </c>
    </row>
    <row r="6" spans="1:27" s="14" customFormat="1" ht="55.8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42005</v>
      </c>
      <c r="M6" s="64">
        <v>42036</v>
      </c>
      <c r="N6" s="64">
        <v>42064</v>
      </c>
      <c r="O6" s="64">
        <v>42095</v>
      </c>
      <c r="P6" s="64">
        <v>42125</v>
      </c>
      <c r="Q6" s="64">
        <v>42156</v>
      </c>
      <c r="R6" s="64">
        <v>42186</v>
      </c>
      <c r="S6" s="64">
        <v>42217</v>
      </c>
      <c r="T6" s="64">
        <v>42248</v>
      </c>
      <c r="U6" s="64">
        <v>42278</v>
      </c>
      <c r="V6" s="64">
        <v>42309</v>
      </c>
      <c r="W6" s="64">
        <v>42339</v>
      </c>
      <c r="X6" s="64" t="s">
        <v>213</v>
      </c>
      <c r="Y6" s="32" t="s">
        <v>6</v>
      </c>
      <c r="Z6" s="32" t="s">
        <v>1</v>
      </c>
      <c r="AA6" s="34" t="s">
        <v>2</v>
      </c>
    </row>
    <row r="7" spans="1:27" s="7" customFormat="1" ht="34.5" customHeight="1" x14ac:dyDescent="0.25">
      <c r="A7" s="478" t="s">
        <v>26</v>
      </c>
      <c r="B7" s="479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195"/>
      <c r="M7" s="228"/>
      <c r="N7" s="228"/>
      <c r="O7" s="195"/>
      <c r="P7" s="195"/>
      <c r="Q7" s="195"/>
      <c r="R7" s="196"/>
      <c r="S7" s="196"/>
      <c r="T7" s="196"/>
      <c r="U7" s="196"/>
      <c r="V7" s="196"/>
      <c r="W7" s="196"/>
      <c r="X7" s="196" t="e">
        <f>AVERAGE(L7:W7)</f>
        <v>#DIV/0!</v>
      </c>
      <c r="Y7" s="35" t="s">
        <v>15</v>
      </c>
      <c r="Z7" s="35" t="s">
        <v>5</v>
      </c>
      <c r="AA7" s="152" t="s">
        <v>149</v>
      </c>
    </row>
    <row r="8" spans="1:27" s="7" customFormat="1" ht="24.75" customHeight="1" x14ac:dyDescent="0.25">
      <c r="A8" s="452"/>
      <c r="B8" s="454"/>
      <c r="C8" s="447"/>
      <c r="D8" s="1" t="s">
        <v>36</v>
      </c>
      <c r="E8" s="1"/>
      <c r="F8" s="1">
        <v>1</v>
      </c>
      <c r="G8" s="1">
        <v>1</v>
      </c>
      <c r="H8" s="1"/>
      <c r="I8" s="1"/>
      <c r="J8" s="106" t="s">
        <v>195</v>
      </c>
      <c r="K8" s="25" t="s">
        <v>180</v>
      </c>
      <c r="L8" s="228"/>
      <c r="M8" s="228"/>
      <c r="N8" s="228"/>
      <c r="O8" s="229"/>
      <c r="P8" s="195"/>
      <c r="Q8" s="195"/>
      <c r="R8" s="196"/>
      <c r="S8" s="196"/>
      <c r="T8" s="195"/>
      <c r="U8" s="196"/>
      <c r="V8" s="196"/>
      <c r="W8" s="196"/>
      <c r="X8" s="196" t="e">
        <f>AVERAGE(L8:W8)</f>
        <v>#DIV/0!</v>
      </c>
      <c r="Y8" s="116" t="s">
        <v>24</v>
      </c>
      <c r="Z8" s="35" t="s">
        <v>5</v>
      </c>
      <c r="AA8" s="4" t="s">
        <v>16</v>
      </c>
    </row>
    <row r="9" spans="1:27" s="7" customFormat="1" ht="38.25" customHeight="1" x14ac:dyDescent="0.25">
      <c r="A9" s="452"/>
      <c r="B9" s="454"/>
      <c r="C9" s="447"/>
      <c r="D9" s="1" t="s">
        <v>214</v>
      </c>
      <c r="E9" s="1"/>
      <c r="F9" s="1">
        <v>1</v>
      </c>
      <c r="H9" s="1">
        <v>1</v>
      </c>
      <c r="I9" s="1"/>
      <c r="J9" s="15" t="s">
        <v>215</v>
      </c>
      <c r="K9" s="25" t="s">
        <v>216</v>
      </c>
      <c r="L9" s="215"/>
      <c r="M9" s="216"/>
      <c r="N9" s="198"/>
      <c r="O9" s="215"/>
      <c r="P9" s="215"/>
      <c r="Q9" s="204"/>
      <c r="R9" s="215"/>
      <c r="S9" s="215"/>
      <c r="T9" s="204"/>
      <c r="U9" s="215"/>
      <c r="V9" s="215"/>
      <c r="W9" s="204"/>
      <c r="X9" s="196">
        <f>(+N9+Q9+T9+W9)/4</f>
        <v>0</v>
      </c>
      <c r="Y9" s="75" t="s">
        <v>148</v>
      </c>
      <c r="Z9" s="1" t="s">
        <v>19</v>
      </c>
      <c r="AA9" s="152" t="s">
        <v>149</v>
      </c>
    </row>
    <row r="10" spans="1:27" s="7" customFormat="1" ht="38.25" customHeight="1" x14ac:dyDescent="0.25">
      <c r="A10" s="452"/>
      <c r="B10" s="454"/>
      <c r="C10" s="447"/>
      <c r="D10" s="1" t="s">
        <v>217</v>
      </c>
      <c r="E10" s="1"/>
      <c r="F10" s="1">
        <v>1</v>
      </c>
      <c r="H10" s="1">
        <v>1</v>
      </c>
      <c r="I10" s="1"/>
      <c r="J10" s="15" t="s">
        <v>218</v>
      </c>
      <c r="K10" s="25" t="s">
        <v>224</v>
      </c>
      <c r="L10" s="215"/>
      <c r="M10" s="215"/>
      <c r="O10" s="215"/>
      <c r="P10" s="215"/>
      <c r="Q10" s="204"/>
      <c r="R10" s="215"/>
      <c r="S10" s="215"/>
      <c r="T10" s="204"/>
      <c r="U10" s="215"/>
      <c r="V10" s="215"/>
      <c r="W10" s="204"/>
      <c r="X10" s="196">
        <f>(+N10+Q10+T10+W10)/4</f>
        <v>0</v>
      </c>
      <c r="Y10" s="75" t="s">
        <v>148</v>
      </c>
      <c r="Z10" s="1" t="s">
        <v>19</v>
      </c>
      <c r="AA10" s="152" t="s">
        <v>149</v>
      </c>
    </row>
    <row r="11" spans="1:27" s="7" customFormat="1" ht="25.5" customHeight="1" x14ac:dyDescent="0.25">
      <c r="A11" s="452"/>
      <c r="B11" s="454"/>
      <c r="C11" s="447"/>
      <c r="D11" s="1" t="s">
        <v>226</v>
      </c>
      <c r="E11" s="1"/>
      <c r="F11" s="1">
        <v>1</v>
      </c>
      <c r="G11" s="1"/>
      <c r="H11" s="1">
        <v>1</v>
      </c>
      <c r="I11" s="1"/>
      <c r="J11" s="15" t="s">
        <v>191</v>
      </c>
      <c r="K11" s="25" t="s">
        <v>192</v>
      </c>
      <c r="L11" s="230"/>
      <c r="M11" s="231"/>
      <c r="N11" s="231"/>
      <c r="O11" s="231"/>
      <c r="P11" s="199"/>
      <c r="Q11" s="199"/>
      <c r="R11" s="199"/>
      <c r="S11" s="199"/>
      <c r="T11" s="199"/>
      <c r="U11" s="199"/>
      <c r="V11" s="199"/>
      <c r="W11" s="199"/>
      <c r="X11" s="224" t="e">
        <f>AVERAGE(L11:W11)</f>
        <v>#DIV/0!</v>
      </c>
      <c r="Y11" s="75" t="s">
        <v>24</v>
      </c>
      <c r="Z11" s="1" t="s">
        <v>5</v>
      </c>
      <c r="AA11" s="4" t="s">
        <v>16</v>
      </c>
    </row>
    <row r="12" spans="1:27" s="7" customFormat="1" ht="20.399999999999999" x14ac:dyDescent="0.25">
      <c r="A12" s="452"/>
      <c r="B12" s="454"/>
      <c r="C12" s="447"/>
      <c r="D12" s="1" t="s">
        <v>34</v>
      </c>
      <c r="E12" s="1"/>
      <c r="F12" s="1">
        <v>1</v>
      </c>
      <c r="G12" s="1">
        <v>1</v>
      </c>
      <c r="H12" s="1"/>
      <c r="I12" s="1"/>
      <c r="J12" s="106" t="s">
        <v>227</v>
      </c>
      <c r="K12" s="25" t="s">
        <v>180</v>
      </c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196" t="e">
        <f>AVERAGE(L12:W12)</f>
        <v>#DIV/0!</v>
      </c>
      <c r="Y12" s="75" t="s">
        <v>117</v>
      </c>
      <c r="Z12" s="1" t="s">
        <v>5</v>
      </c>
      <c r="AA12" s="4" t="s">
        <v>16</v>
      </c>
    </row>
    <row r="13" spans="1:27" s="7" customFormat="1" ht="40.799999999999997" x14ac:dyDescent="0.25">
      <c r="A13" s="452"/>
      <c r="B13" s="454"/>
      <c r="C13" s="447"/>
      <c r="D13" s="1" t="s">
        <v>93</v>
      </c>
      <c r="E13" s="1"/>
      <c r="F13" s="1">
        <v>1</v>
      </c>
      <c r="G13" s="1"/>
      <c r="H13" s="1">
        <v>1</v>
      </c>
      <c r="I13" s="1"/>
      <c r="J13" s="15" t="s">
        <v>219</v>
      </c>
      <c r="K13" s="18" t="s">
        <v>201</v>
      </c>
      <c r="L13" s="210"/>
      <c r="M13" s="195"/>
      <c r="N13" s="210"/>
      <c r="O13" s="195"/>
      <c r="P13" s="210"/>
      <c r="Q13" s="195"/>
      <c r="R13" s="210"/>
      <c r="S13" s="200"/>
      <c r="T13" s="210"/>
      <c r="U13" s="200"/>
      <c r="V13" s="210"/>
      <c r="W13" s="200"/>
      <c r="X13" s="196">
        <f>(+M13+O13+Q13+S13+U13+W13)/6</f>
        <v>0</v>
      </c>
      <c r="Y13" s="75" t="s">
        <v>117</v>
      </c>
      <c r="Z13" s="1" t="s">
        <v>119</v>
      </c>
      <c r="AA13" s="4" t="s">
        <v>16</v>
      </c>
    </row>
    <row r="14" spans="1:27" s="7" customFormat="1" ht="35.25" customHeight="1" x14ac:dyDescent="0.25">
      <c r="A14" s="452"/>
      <c r="B14" s="454"/>
      <c r="C14" s="447"/>
      <c r="D14" s="1" t="s">
        <v>94</v>
      </c>
      <c r="E14" s="1"/>
      <c r="F14" s="1">
        <v>1</v>
      </c>
      <c r="G14" s="1">
        <v>1</v>
      </c>
      <c r="H14" s="1"/>
      <c r="I14" s="1"/>
      <c r="J14" s="106" t="s">
        <v>228</v>
      </c>
      <c r="K14" s="25" t="s">
        <v>211</v>
      </c>
      <c r="L14" s="210"/>
      <c r="M14" s="195"/>
      <c r="N14" s="210"/>
      <c r="O14" s="195"/>
      <c r="P14" s="210"/>
      <c r="Q14" s="219"/>
      <c r="R14" s="210"/>
      <c r="S14" s="195"/>
      <c r="T14" s="210"/>
      <c r="U14" s="195"/>
      <c r="V14" s="210"/>
      <c r="W14" s="195"/>
      <c r="X14" s="196">
        <f>(+M14+O14+Q14+S14+U14+W14)/6</f>
        <v>0</v>
      </c>
      <c r="Y14" s="75" t="s">
        <v>117</v>
      </c>
      <c r="Z14" s="1" t="s">
        <v>119</v>
      </c>
      <c r="AA14" s="4" t="s">
        <v>16</v>
      </c>
    </row>
    <row r="15" spans="1:27" s="7" customFormat="1" ht="30.6" x14ac:dyDescent="0.25">
      <c r="A15" s="452"/>
      <c r="B15" s="454"/>
      <c r="C15" s="447"/>
      <c r="D15" s="1" t="s">
        <v>95</v>
      </c>
      <c r="E15" s="1"/>
      <c r="F15" s="1">
        <v>1</v>
      </c>
      <c r="G15" s="1"/>
      <c r="H15" s="1"/>
      <c r="I15" s="1">
        <v>1</v>
      </c>
      <c r="J15" s="106" t="s">
        <v>229</v>
      </c>
      <c r="K15" s="220" t="s">
        <v>178</v>
      </c>
      <c r="L15" s="232"/>
      <c r="M15" s="232"/>
      <c r="N15" s="232"/>
      <c r="O15" s="201"/>
      <c r="P15" s="201"/>
      <c r="Q15" s="201"/>
      <c r="R15" s="201"/>
      <c r="S15" s="201"/>
      <c r="T15" s="201"/>
      <c r="U15" s="201"/>
      <c r="V15" s="201"/>
      <c r="W15" s="201"/>
      <c r="X15" s="224" t="e">
        <f>AVERAGE(L15:W15)</f>
        <v>#DIV/0!</v>
      </c>
      <c r="Y15" s="1" t="s">
        <v>117</v>
      </c>
      <c r="Z15" s="1" t="s">
        <v>5</v>
      </c>
      <c r="AA15" s="4" t="s">
        <v>16</v>
      </c>
    </row>
    <row r="16" spans="1:27" s="7" customFormat="1" ht="33.75" customHeight="1" x14ac:dyDescent="0.25">
      <c r="A16" s="452"/>
      <c r="B16" s="454"/>
      <c r="C16" s="447"/>
      <c r="D16" s="1" t="s">
        <v>96</v>
      </c>
      <c r="E16" s="1"/>
      <c r="F16" s="1">
        <v>1</v>
      </c>
      <c r="G16" s="1">
        <v>1</v>
      </c>
      <c r="H16" s="1"/>
      <c r="I16" s="1"/>
      <c r="J16" s="106" t="s">
        <v>97</v>
      </c>
      <c r="K16" s="26">
        <v>1</v>
      </c>
      <c r="L16" s="210"/>
      <c r="M16" s="210"/>
      <c r="N16" s="195"/>
      <c r="O16" s="210"/>
      <c r="P16" s="210"/>
      <c r="Q16" s="195"/>
      <c r="R16" s="210"/>
      <c r="S16" s="210"/>
      <c r="T16" s="195"/>
      <c r="U16" s="210"/>
      <c r="V16" s="210"/>
      <c r="W16" s="195"/>
      <c r="X16" s="196">
        <f>(+N16+Q16+T16+W16)/4</f>
        <v>0</v>
      </c>
      <c r="Y16" s="75" t="s">
        <v>230</v>
      </c>
      <c r="Z16" s="1" t="s">
        <v>19</v>
      </c>
      <c r="AA16" s="4" t="s">
        <v>16</v>
      </c>
    </row>
    <row r="17" spans="1:28" s="7" customFormat="1" ht="32.25" customHeight="1" x14ac:dyDescent="0.25">
      <c r="A17" s="456"/>
      <c r="B17" s="450"/>
      <c r="C17" s="447"/>
      <c r="D17" s="1" t="s">
        <v>98</v>
      </c>
      <c r="E17" s="1">
        <v>1</v>
      </c>
      <c r="F17" s="1"/>
      <c r="G17" s="1">
        <v>1</v>
      </c>
      <c r="H17" s="1"/>
      <c r="I17" s="1"/>
      <c r="J17" s="106" t="s">
        <v>99</v>
      </c>
      <c r="K17" s="18" t="s">
        <v>201</v>
      </c>
      <c r="L17" s="210"/>
      <c r="M17" s="210"/>
      <c r="N17" s="195"/>
      <c r="O17" s="210"/>
      <c r="P17" s="210"/>
      <c r="Q17" s="195"/>
      <c r="R17" s="210"/>
      <c r="S17" s="210"/>
      <c r="T17" s="195"/>
      <c r="U17" s="210"/>
      <c r="V17" s="210"/>
      <c r="W17" s="195"/>
      <c r="X17" s="196">
        <f>(+N17+Q17+T17+W17)/4</f>
        <v>0</v>
      </c>
      <c r="Y17" s="75" t="s">
        <v>230</v>
      </c>
      <c r="Z17" s="1" t="s">
        <v>19</v>
      </c>
      <c r="AA17" s="4" t="s">
        <v>16</v>
      </c>
    </row>
    <row r="18" spans="1:28" s="7" customFormat="1" ht="30.6" x14ac:dyDescent="0.25">
      <c r="A18" s="451" t="s">
        <v>12</v>
      </c>
      <c r="B18" s="449" t="s">
        <v>10</v>
      </c>
      <c r="C18" s="1" t="s">
        <v>74</v>
      </c>
      <c r="D18" s="75" t="s">
        <v>231</v>
      </c>
      <c r="E18" s="1"/>
      <c r="F18" s="1">
        <v>1</v>
      </c>
      <c r="G18" s="1"/>
      <c r="H18" s="1">
        <v>1</v>
      </c>
      <c r="I18" s="1"/>
      <c r="J18" s="106" t="s">
        <v>186</v>
      </c>
      <c r="K18" s="25" t="s">
        <v>146</v>
      </c>
      <c r="L18" s="195"/>
      <c r="M18" s="195"/>
      <c r="N18" s="202"/>
      <c r="O18" s="202"/>
      <c r="P18" s="200"/>
      <c r="Q18" s="200"/>
      <c r="R18" s="200"/>
      <c r="S18" s="200"/>
      <c r="T18" s="200"/>
      <c r="U18" s="200"/>
      <c r="V18" s="200"/>
      <c r="W18" s="200"/>
      <c r="X18" s="196" t="e">
        <f>AVERAGE(L18:W18)</f>
        <v>#DIV/0!</v>
      </c>
      <c r="Y18" s="75" t="s">
        <v>15</v>
      </c>
      <c r="Z18" s="1" t="s">
        <v>5</v>
      </c>
      <c r="AA18" s="152" t="s">
        <v>181</v>
      </c>
      <c r="AB18" s="153"/>
    </row>
    <row r="19" spans="1:28" s="7" customFormat="1" ht="30.6" x14ac:dyDescent="0.25">
      <c r="A19" s="452"/>
      <c r="B19" s="454"/>
      <c r="C19" s="447" t="s">
        <v>43</v>
      </c>
      <c r="D19" s="75" t="s">
        <v>232</v>
      </c>
      <c r="E19" s="75"/>
      <c r="F19" s="75">
        <v>1</v>
      </c>
      <c r="G19" s="75"/>
      <c r="H19" s="75"/>
      <c r="I19" s="75">
        <v>1</v>
      </c>
      <c r="J19" s="106" t="s">
        <v>197</v>
      </c>
      <c r="K19" s="18" t="s">
        <v>200</v>
      </c>
      <c r="L19" s="202"/>
      <c r="M19" s="202"/>
      <c r="N19" s="202"/>
      <c r="O19" s="200"/>
      <c r="P19" s="221"/>
      <c r="Q19" s="221"/>
      <c r="R19" s="221"/>
      <c r="S19" s="221"/>
      <c r="T19" s="221"/>
      <c r="U19" s="221"/>
      <c r="V19" s="221"/>
      <c r="W19" s="221"/>
      <c r="X19" s="196" t="e">
        <f>AVERAGE(L19:W19)</f>
        <v>#DIV/0!</v>
      </c>
      <c r="Y19" s="75" t="s">
        <v>143</v>
      </c>
      <c r="Z19" s="1" t="s">
        <v>5</v>
      </c>
      <c r="AA19" s="152" t="s">
        <v>182</v>
      </c>
      <c r="AB19" s="153"/>
    </row>
    <row r="20" spans="1:28" s="7" customFormat="1" ht="37.5" customHeight="1" x14ac:dyDescent="0.25">
      <c r="A20" s="452"/>
      <c r="B20" s="454"/>
      <c r="C20" s="447"/>
      <c r="D20" s="75" t="s">
        <v>204</v>
      </c>
      <c r="E20" s="75">
        <v>1</v>
      </c>
      <c r="F20" s="75"/>
      <c r="G20" s="75"/>
      <c r="H20" s="75">
        <v>1</v>
      </c>
      <c r="I20" s="75"/>
      <c r="J20" s="106" t="s">
        <v>206</v>
      </c>
      <c r="K20" s="25" t="s">
        <v>208</v>
      </c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196" t="e">
        <f>AVERAGE(L20:W20)</f>
        <v>#DIV/0!</v>
      </c>
      <c r="Y20" s="75" t="s">
        <v>143</v>
      </c>
      <c r="Z20" s="1" t="s">
        <v>5</v>
      </c>
      <c r="AA20" s="152" t="s">
        <v>182</v>
      </c>
      <c r="AB20" s="153"/>
    </row>
    <row r="21" spans="1:28" s="7" customFormat="1" ht="39.6" x14ac:dyDescent="0.25">
      <c r="A21" s="452"/>
      <c r="B21" s="454"/>
      <c r="C21" s="447"/>
      <c r="D21" s="1" t="s">
        <v>33</v>
      </c>
      <c r="E21" s="1"/>
      <c r="F21" s="1">
        <v>1</v>
      </c>
      <c r="G21" s="1">
        <v>1</v>
      </c>
      <c r="H21" s="1"/>
      <c r="I21" s="1"/>
      <c r="J21" s="106" t="s">
        <v>114</v>
      </c>
      <c r="K21" s="18" t="s">
        <v>124</v>
      </c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02"/>
      <c r="X21" s="196">
        <f>+W21</f>
        <v>0</v>
      </c>
      <c r="Y21" s="75" t="s">
        <v>15</v>
      </c>
      <c r="Z21" s="1" t="s">
        <v>3</v>
      </c>
      <c r="AA21" s="152" t="s">
        <v>183</v>
      </c>
    </row>
    <row r="22" spans="1:28" s="7" customFormat="1" ht="43.5" customHeight="1" x14ac:dyDescent="0.25">
      <c r="A22" s="452"/>
      <c r="B22" s="454"/>
      <c r="C22" s="447" t="s">
        <v>127</v>
      </c>
      <c r="D22" s="75" t="s">
        <v>100</v>
      </c>
      <c r="E22" s="1"/>
      <c r="F22" s="1">
        <v>1</v>
      </c>
      <c r="G22" s="1">
        <v>1</v>
      </c>
      <c r="H22" s="1"/>
      <c r="I22" s="1"/>
      <c r="J22" s="106" t="s">
        <v>82</v>
      </c>
      <c r="K22" s="67" t="s">
        <v>171</v>
      </c>
      <c r="L22" s="210"/>
      <c r="M22" s="210"/>
      <c r="N22" s="202"/>
      <c r="O22" s="210"/>
      <c r="P22" s="210"/>
      <c r="Q22" s="195"/>
      <c r="R22" s="210"/>
      <c r="S22" s="210"/>
      <c r="T22" s="195"/>
      <c r="U22" s="210"/>
      <c r="V22" s="210"/>
      <c r="W22" s="195"/>
      <c r="X22" s="196">
        <f>(+N22+Q22+T22+W22)/4</f>
        <v>0</v>
      </c>
      <c r="Y22" s="75" t="s">
        <v>233</v>
      </c>
      <c r="Z22" s="1" t="s">
        <v>19</v>
      </c>
      <c r="AA22" s="4" t="s">
        <v>7</v>
      </c>
    </row>
    <row r="23" spans="1:28" s="7" customFormat="1" ht="46.5" customHeight="1" x14ac:dyDescent="0.25">
      <c r="A23" s="452"/>
      <c r="B23" s="454"/>
      <c r="C23" s="447"/>
      <c r="D23" s="1" t="s">
        <v>101</v>
      </c>
      <c r="E23" s="1">
        <v>1</v>
      </c>
      <c r="F23" s="1"/>
      <c r="G23" s="1">
        <v>1</v>
      </c>
      <c r="H23" s="1"/>
      <c r="I23" s="1"/>
      <c r="J23" s="106" t="s">
        <v>102</v>
      </c>
      <c r="K23" s="67" t="s">
        <v>112</v>
      </c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6" t="e">
        <f>AVERAGE(L23:W23)</f>
        <v>#DIV/0!</v>
      </c>
      <c r="Y23" s="75" t="s">
        <v>117</v>
      </c>
      <c r="Z23" s="1" t="s">
        <v>5</v>
      </c>
      <c r="AA23" s="4" t="s">
        <v>16</v>
      </c>
    </row>
    <row r="24" spans="1:28" s="7" customFormat="1" ht="55.5" customHeight="1" x14ac:dyDescent="0.25">
      <c r="A24" s="456"/>
      <c r="B24" s="450"/>
      <c r="C24" s="170" t="s">
        <v>128</v>
      </c>
      <c r="D24" s="1" t="s">
        <v>110</v>
      </c>
      <c r="E24" s="1"/>
      <c r="F24" s="1">
        <v>1</v>
      </c>
      <c r="G24" s="1">
        <v>1</v>
      </c>
      <c r="H24" s="1"/>
      <c r="I24" s="1"/>
      <c r="J24" s="15" t="s">
        <v>111</v>
      </c>
      <c r="K24" s="67">
        <v>1</v>
      </c>
      <c r="L24" s="210"/>
      <c r="M24" s="210"/>
      <c r="N24" s="210"/>
      <c r="O24" s="200"/>
      <c r="P24" s="210"/>
      <c r="Q24" s="210"/>
      <c r="R24" s="210"/>
      <c r="S24" s="195"/>
      <c r="T24" s="210"/>
      <c r="U24" s="210"/>
      <c r="V24" s="210"/>
      <c r="W24" s="195"/>
      <c r="X24" s="196">
        <f>(+O24+S24+W24)/3</f>
        <v>0</v>
      </c>
      <c r="Y24" s="75" t="s">
        <v>234</v>
      </c>
      <c r="Z24" s="1" t="s">
        <v>54</v>
      </c>
      <c r="AA24" s="4" t="s">
        <v>235</v>
      </c>
    </row>
    <row r="25" spans="1:28" s="7" customFormat="1" ht="44.25" customHeight="1" x14ac:dyDescent="0.25">
      <c r="A25" s="451" t="s">
        <v>13</v>
      </c>
      <c r="B25" s="449" t="s">
        <v>9</v>
      </c>
      <c r="C25" s="1" t="s">
        <v>236</v>
      </c>
      <c r="D25" s="1" t="s">
        <v>237</v>
      </c>
      <c r="E25" s="1">
        <v>1</v>
      </c>
      <c r="F25" s="1"/>
      <c r="G25" s="1"/>
      <c r="H25" s="1">
        <v>1</v>
      </c>
      <c r="I25" s="1"/>
      <c r="J25" s="16" t="s">
        <v>160</v>
      </c>
      <c r="K25" s="25" t="s">
        <v>210</v>
      </c>
      <c r="L25" s="210"/>
      <c r="M25" s="210"/>
      <c r="N25" s="210"/>
      <c r="O25" s="210"/>
      <c r="P25" s="210"/>
      <c r="Q25" s="200"/>
      <c r="R25" s="210"/>
      <c r="S25" s="210"/>
      <c r="T25" s="210"/>
      <c r="U25" s="210"/>
      <c r="V25" s="210"/>
      <c r="W25" s="200"/>
      <c r="X25" s="196">
        <f>(+Q25+W25)/2</f>
        <v>0</v>
      </c>
      <c r="Y25" s="75" t="s">
        <v>238</v>
      </c>
      <c r="Z25" s="1" t="s">
        <v>4</v>
      </c>
      <c r="AA25" s="4" t="s">
        <v>239</v>
      </c>
    </row>
    <row r="26" spans="1:28" s="7" customFormat="1" ht="51" x14ac:dyDescent="0.25">
      <c r="A26" s="452"/>
      <c r="B26" s="454"/>
      <c r="C26" s="1" t="s">
        <v>142</v>
      </c>
      <c r="D26" s="75" t="s">
        <v>121</v>
      </c>
      <c r="E26" s="75"/>
      <c r="F26" s="75">
        <v>1</v>
      </c>
      <c r="G26" s="75">
        <v>1</v>
      </c>
      <c r="H26" s="75"/>
      <c r="I26" s="75"/>
      <c r="J26" s="15" t="s">
        <v>109</v>
      </c>
      <c r="K26" s="26" t="s">
        <v>223</v>
      </c>
      <c r="L26" s="200"/>
      <c r="M26" s="195"/>
      <c r="N26" s="195"/>
      <c r="O26" s="195"/>
      <c r="P26" s="195"/>
      <c r="Q26" s="200"/>
      <c r="R26" s="195"/>
      <c r="S26" s="195"/>
      <c r="T26" s="195"/>
      <c r="U26" s="195"/>
      <c r="V26" s="195"/>
      <c r="W26" s="195"/>
      <c r="X26" s="196" t="e">
        <f>AVERAGE(L26:W26)</f>
        <v>#DIV/0!</v>
      </c>
      <c r="Y26" s="75" t="s">
        <v>240</v>
      </c>
      <c r="Z26" s="75" t="s">
        <v>5</v>
      </c>
      <c r="AA26" s="95" t="s">
        <v>123</v>
      </c>
    </row>
    <row r="27" spans="1:28" s="7" customFormat="1" ht="30.6" x14ac:dyDescent="0.25">
      <c r="A27" s="456"/>
      <c r="B27" s="450"/>
      <c r="C27" s="1" t="s">
        <v>241</v>
      </c>
      <c r="D27" s="2" t="s">
        <v>56</v>
      </c>
      <c r="E27" s="2"/>
      <c r="F27" s="1">
        <v>1</v>
      </c>
      <c r="G27" s="2"/>
      <c r="H27" s="2"/>
      <c r="I27" s="1">
        <v>1</v>
      </c>
      <c r="J27" s="16" t="s">
        <v>52</v>
      </c>
      <c r="K27" s="25" t="s">
        <v>135</v>
      </c>
      <c r="L27" s="210"/>
      <c r="M27" s="210"/>
      <c r="N27" s="210"/>
      <c r="O27" s="195"/>
      <c r="P27" s="210"/>
      <c r="Q27" s="210"/>
      <c r="R27" s="210"/>
      <c r="S27" s="204"/>
      <c r="T27" s="210"/>
      <c r="U27" s="210"/>
      <c r="V27" s="210"/>
      <c r="W27" s="204"/>
      <c r="X27" s="196">
        <f>(+O27+S27+W27)/3</f>
        <v>0</v>
      </c>
      <c r="Y27" s="75" t="s">
        <v>24</v>
      </c>
      <c r="Z27" s="1" t="s">
        <v>54</v>
      </c>
      <c r="AA27" s="4" t="s">
        <v>16</v>
      </c>
    </row>
    <row r="28" spans="1:28" s="7" customFormat="1" ht="20.399999999999999" x14ac:dyDescent="0.25">
      <c r="A28" s="451" t="s">
        <v>37</v>
      </c>
      <c r="B28" s="449" t="s">
        <v>35</v>
      </c>
      <c r="C28" s="457" t="s">
        <v>25</v>
      </c>
      <c r="D28" s="1" t="s">
        <v>38</v>
      </c>
      <c r="E28" s="1">
        <v>1</v>
      </c>
      <c r="F28" s="1"/>
      <c r="G28" s="1">
        <v>1</v>
      </c>
      <c r="H28" s="1"/>
      <c r="I28" s="1"/>
      <c r="J28" s="106" t="s">
        <v>46</v>
      </c>
      <c r="K28" s="27" t="s">
        <v>136</v>
      </c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6" t="e">
        <f>AVERAGE(L28:W28)</f>
        <v>#DIV/0!</v>
      </c>
      <c r="Y28" s="75" t="s">
        <v>24</v>
      </c>
      <c r="Z28" s="1" t="s">
        <v>5</v>
      </c>
      <c r="AA28" s="4" t="s">
        <v>16</v>
      </c>
    </row>
    <row r="29" spans="1:28" s="7" customFormat="1" ht="47.25" customHeight="1" x14ac:dyDescent="0.25">
      <c r="A29" s="452"/>
      <c r="B29" s="454"/>
      <c r="C29" s="457"/>
      <c r="D29" s="447" t="s">
        <v>39</v>
      </c>
      <c r="E29" s="447"/>
      <c r="F29" s="447">
        <v>1</v>
      </c>
      <c r="G29" s="447">
        <v>1</v>
      </c>
      <c r="H29" s="447"/>
      <c r="I29" s="447"/>
      <c r="J29" s="15" t="s">
        <v>17</v>
      </c>
      <c r="K29" s="222" t="s">
        <v>137</v>
      </c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196" t="e">
        <f>AVERAGE(L29:W29)</f>
        <v>#DIV/0!</v>
      </c>
      <c r="Y29" s="75" t="s">
        <v>24</v>
      </c>
      <c r="Z29" s="1" t="s">
        <v>5</v>
      </c>
      <c r="AA29" s="4" t="s">
        <v>16</v>
      </c>
    </row>
    <row r="30" spans="1:28" s="7" customFormat="1" ht="30.6" x14ac:dyDescent="0.25">
      <c r="A30" s="452"/>
      <c r="B30" s="454"/>
      <c r="C30" s="457"/>
      <c r="D30" s="447"/>
      <c r="E30" s="447"/>
      <c r="F30" s="447"/>
      <c r="G30" s="447"/>
      <c r="H30" s="447"/>
      <c r="I30" s="447"/>
      <c r="J30" s="15" t="s">
        <v>167</v>
      </c>
      <c r="K30" s="222" t="s">
        <v>137</v>
      </c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196" t="e">
        <f>AVERAGE(L30:W30)</f>
        <v>#DIV/0!</v>
      </c>
      <c r="Y30" s="75" t="s">
        <v>24</v>
      </c>
      <c r="Z30" s="1" t="s">
        <v>5</v>
      </c>
      <c r="AA30" s="4" t="s">
        <v>16</v>
      </c>
    </row>
    <row r="31" spans="1:28" s="7" customFormat="1" ht="30.6" x14ac:dyDescent="0.25">
      <c r="A31" s="452"/>
      <c r="B31" s="454"/>
      <c r="C31" s="447" t="s">
        <v>242</v>
      </c>
      <c r="D31" s="1" t="s">
        <v>76</v>
      </c>
      <c r="E31" s="1">
        <v>1</v>
      </c>
      <c r="F31" s="1"/>
      <c r="G31" s="1">
        <v>1</v>
      </c>
      <c r="H31" s="1"/>
      <c r="I31" s="1"/>
      <c r="J31" s="106" t="s">
        <v>220</v>
      </c>
      <c r="K31" s="25" t="s">
        <v>221</v>
      </c>
      <c r="L31" s="195"/>
      <c r="M31" s="195"/>
      <c r="N31" s="195"/>
      <c r="O31" s="200"/>
      <c r="P31" s="223"/>
      <c r="Q31" s="223"/>
      <c r="R31" s="223"/>
      <c r="S31" s="223"/>
      <c r="T31" s="223"/>
      <c r="U31" s="223"/>
      <c r="V31" s="223"/>
      <c r="W31" s="223"/>
      <c r="X31" s="196" t="e">
        <f>AVERAGE(L31:W31)</f>
        <v>#DIV/0!</v>
      </c>
      <c r="Y31" s="75" t="s">
        <v>243</v>
      </c>
      <c r="Z31" s="1" t="s">
        <v>5</v>
      </c>
      <c r="AA31" s="4" t="s">
        <v>16</v>
      </c>
    </row>
    <row r="32" spans="1:28" s="7" customFormat="1" ht="20.399999999999999" x14ac:dyDescent="0.25">
      <c r="A32" s="452"/>
      <c r="B32" s="454"/>
      <c r="C32" s="447"/>
      <c r="D32" s="1" t="s">
        <v>77</v>
      </c>
      <c r="E32" s="1"/>
      <c r="F32" s="1">
        <v>1</v>
      </c>
      <c r="G32" s="1">
        <v>1</v>
      </c>
      <c r="H32" s="1"/>
      <c r="I32" s="1"/>
      <c r="J32" s="106" t="s">
        <v>52</v>
      </c>
      <c r="K32" s="26" t="s">
        <v>86</v>
      </c>
      <c r="L32" s="210"/>
      <c r="M32" s="210"/>
      <c r="N32" s="210"/>
      <c r="O32" s="228"/>
      <c r="P32" s="210"/>
      <c r="Q32" s="210"/>
      <c r="R32" s="210"/>
      <c r="S32" s="204"/>
      <c r="T32" s="210"/>
      <c r="U32" s="210"/>
      <c r="V32" s="210"/>
      <c r="W32" s="204"/>
      <c r="X32" s="196">
        <f>(+O32+S32+W32)/3</f>
        <v>0</v>
      </c>
      <c r="Y32" s="75" t="s">
        <v>243</v>
      </c>
      <c r="Z32" s="1" t="s">
        <v>54</v>
      </c>
      <c r="AA32" s="4" t="s">
        <v>16</v>
      </c>
    </row>
    <row r="33" spans="1:27" s="7" customFormat="1" ht="20.399999999999999" x14ac:dyDescent="0.25">
      <c r="A33" s="452"/>
      <c r="B33" s="454"/>
      <c r="C33" s="447"/>
      <c r="D33" s="1" t="s">
        <v>78</v>
      </c>
      <c r="E33" s="1">
        <v>1</v>
      </c>
      <c r="F33" s="1"/>
      <c r="G33" s="1">
        <v>1</v>
      </c>
      <c r="H33" s="1"/>
      <c r="I33" s="1"/>
      <c r="J33" s="106" t="s">
        <v>81</v>
      </c>
      <c r="K33" s="26">
        <v>0</v>
      </c>
      <c r="L33" s="200"/>
      <c r="M33" s="200"/>
      <c r="N33" s="200"/>
      <c r="O33" s="200"/>
      <c r="P33" s="195"/>
      <c r="Q33" s="195"/>
      <c r="R33" s="195"/>
      <c r="S33" s="195"/>
      <c r="T33" s="195"/>
      <c r="U33" s="195"/>
      <c r="V33" s="195"/>
      <c r="W33" s="195"/>
      <c r="X33" s="196" t="e">
        <f>AVERAGE(L33:W33)</f>
        <v>#DIV/0!</v>
      </c>
      <c r="Y33" s="75" t="s">
        <v>243</v>
      </c>
      <c r="Z33" s="1" t="s">
        <v>5</v>
      </c>
      <c r="AA33" s="4" t="s">
        <v>16</v>
      </c>
    </row>
    <row r="34" spans="1:27" s="7" customFormat="1" ht="20.399999999999999" x14ac:dyDescent="0.25">
      <c r="A34" s="452"/>
      <c r="B34" s="454"/>
      <c r="C34" s="447"/>
      <c r="D34" s="1" t="s">
        <v>225</v>
      </c>
      <c r="E34" s="1">
        <v>1</v>
      </c>
      <c r="F34" s="1"/>
      <c r="G34" s="1">
        <v>1</v>
      </c>
      <c r="H34" s="1"/>
      <c r="I34" s="1"/>
      <c r="J34" s="106" t="s">
        <v>82</v>
      </c>
      <c r="K34" s="67" t="s">
        <v>212</v>
      </c>
      <c r="L34" s="200"/>
      <c r="M34" s="200"/>
      <c r="N34" s="200"/>
      <c r="O34" s="200"/>
      <c r="P34" s="200"/>
      <c r="Q34" s="200"/>
      <c r="R34" s="195"/>
      <c r="S34" s="195"/>
      <c r="T34" s="195"/>
      <c r="U34" s="195"/>
      <c r="V34" s="195"/>
      <c r="W34" s="195"/>
      <c r="X34" s="196" t="e">
        <f>AVERAGE(L34:W34)</f>
        <v>#DIV/0!</v>
      </c>
      <c r="Y34" s="75" t="s">
        <v>243</v>
      </c>
      <c r="Z34" s="1" t="s">
        <v>5</v>
      </c>
      <c r="AA34" s="4" t="s">
        <v>16</v>
      </c>
    </row>
    <row r="35" spans="1:27" s="7" customFormat="1" ht="20.399999999999999" x14ac:dyDescent="0.25">
      <c r="A35" s="452"/>
      <c r="B35" s="454"/>
      <c r="C35" s="447"/>
      <c r="D35" s="1" t="s">
        <v>244</v>
      </c>
      <c r="E35" s="1">
        <v>1</v>
      </c>
      <c r="F35" s="1"/>
      <c r="G35" s="1">
        <v>1</v>
      </c>
      <c r="H35" s="1"/>
      <c r="I35" s="1"/>
      <c r="J35" s="106" t="s">
        <v>83</v>
      </c>
      <c r="K35" s="26">
        <v>1</v>
      </c>
      <c r="L35" s="210"/>
      <c r="M35" s="210"/>
      <c r="N35" s="210"/>
      <c r="O35" s="210"/>
      <c r="P35" s="210"/>
      <c r="Q35" s="195"/>
      <c r="R35" s="210"/>
      <c r="S35" s="210"/>
      <c r="T35" s="210"/>
      <c r="U35" s="210"/>
      <c r="V35" s="210"/>
      <c r="W35" s="210"/>
      <c r="X35" s="196">
        <f>+Q35</f>
        <v>0</v>
      </c>
      <c r="Y35" s="75" t="s">
        <v>243</v>
      </c>
      <c r="Z35" s="1" t="s">
        <v>3</v>
      </c>
      <c r="AA35" s="4" t="s">
        <v>16</v>
      </c>
    </row>
    <row r="36" spans="1:27" s="7" customFormat="1" ht="40.5" customHeight="1" x14ac:dyDescent="0.25">
      <c r="A36" s="452"/>
      <c r="B36" s="454"/>
      <c r="C36" s="447"/>
      <c r="D36" s="1" t="s">
        <v>88</v>
      </c>
      <c r="E36" s="1"/>
      <c r="F36" s="1">
        <v>1</v>
      </c>
      <c r="G36" s="1">
        <v>1</v>
      </c>
      <c r="H36" s="1"/>
      <c r="I36" s="1"/>
      <c r="J36" s="15" t="s">
        <v>245</v>
      </c>
      <c r="K36" s="25" t="s">
        <v>166</v>
      </c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6" t="e">
        <f>AVERAGE(L36:W36)</f>
        <v>#DIV/0!</v>
      </c>
      <c r="Y36" s="75" t="s">
        <v>18</v>
      </c>
      <c r="Z36" s="1" t="s">
        <v>5</v>
      </c>
      <c r="AA36" s="4" t="s">
        <v>16</v>
      </c>
    </row>
    <row r="37" spans="1:27" s="7" customFormat="1" ht="20.399999999999999" x14ac:dyDescent="0.25">
      <c r="A37" s="452"/>
      <c r="B37" s="454"/>
      <c r="C37" s="447"/>
      <c r="D37" s="1" t="s">
        <v>89</v>
      </c>
      <c r="E37" s="1">
        <v>1</v>
      </c>
      <c r="F37" s="1"/>
      <c r="G37" s="1">
        <v>1</v>
      </c>
      <c r="H37" s="1"/>
      <c r="I37" s="1"/>
      <c r="J37" s="106" t="s">
        <v>246</v>
      </c>
      <c r="K37" s="25" t="s">
        <v>222</v>
      </c>
      <c r="L37" s="204"/>
      <c r="M37" s="204"/>
      <c r="N37" s="204"/>
      <c r="O37" s="204"/>
      <c r="P37" s="198"/>
      <c r="Q37" s="198"/>
      <c r="R37" s="198"/>
      <c r="S37" s="198"/>
      <c r="T37" s="198"/>
      <c r="U37" s="198"/>
      <c r="V37" s="198"/>
      <c r="W37" s="198"/>
      <c r="X37" s="196" t="e">
        <f>AVERAGE(L37:W37)</f>
        <v>#DIV/0!</v>
      </c>
      <c r="Y37" s="75" t="s">
        <v>18</v>
      </c>
      <c r="Z37" s="1" t="s">
        <v>5</v>
      </c>
      <c r="AA37" s="4" t="s">
        <v>16</v>
      </c>
    </row>
    <row r="38" spans="1:27" s="7" customFormat="1" ht="30.6" x14ac:dyDescent="0.25">
      <c r="A38" s="456"/>
      <c r="B38" s="450"/>
      <c r="C38" s="447"/>
      <c r="D38" s="75" t="s">
        <v>247</v>
      </c>
      <c r="E38" s="1"/>
      <c r="F38" s="1">
        <v>1</v>
      </c>
      <c r="G38" s="1">
        <v>1</v>
      </c>
      <c r="H38" s="1"/>
      <c r="I38" s="1"/>
      <c r="J38" s="106" t="s">
        <v>164</v>
      </c>
      <c r="K38" s="25" t="s">
        <v>165</v>
      </c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196" t="e">
        <f>AVERAGE(L38:W38)</f>
        <v>#DIV/0!</v>
      </c>
      <c r="Y38" s="1" t="s">
        <v>143</v>
      </c>
      <c r="Z38" s="1" t="s">
        <v>5</v>
      </c>
      <c r="AA38" s="152" t="s">
        <v>149</v>
      </c>
    </row>
    <row r="39" spans="1:27" s="7" customFormat="1" ht="30.75" customHeight="1" x14ac:dyDescent="0.25">
      <c r="A39" s="480" t="s">
        <v>14</v>
      </c>
      <c r="B39" s="447" t="s">
        <v>11</v>
      </c>
      <c r="C39" s="1" t="s">
        <v>44</v>
      </c>
      <c r="D39" s="1" t="s">
        <v>40</v>
      </c>
      <c r="E39" s="1">
        <v>1</v>
      </c>
      <c r="F39" s="1"/>
      <c r="G39" s="1"/>
      <c r="H39" s="1">
        <v>1</v>
      </c>
      <c r="I39" s="1"/>
      <c r="J39" s="16" t="s">
        <v>20</v>
      </c>
      <c r="K39" s="25" t="s">
        <v>139</v>
      </c>
      <c r="L39" s="210"/>
      <c r="M39" s="210"/>
      <c r="N39" s="210"/>
      <c r="O39" s="210"/>
      <c r="P39" s="210"/>
      <c r="Q39" s="195"/>
      <c r="R39" s="210"/>
      <c r="S39" s="210"/>
      <c r="T39" s="210"/>
      <c r="U39" s="210"/>
      <c r="V39" s="210"/>
      <c r="W39" s="195"/>
      <c r="X39" s="196">
        <f>(+Q39+W39)/2</f>
        <v>0</v>
      </c>
      <c r="Y39" s="1" t="s">
        <v>51</v>
      </c>
      <c r="Z39" s="447" t="s">
        <v>4</v>
      </c>
      <c r="AA39" s="4" t="s">
        <v>7</v>
      </c>
    </row>
    <row r="40" spans="1:27" s="7" customFormat="1" ht="39.75" customHeight="1" thickBot="1" x14ac:dyDescent="0.3">
      <c r="A40" s="481"/>
      <c r="B40" s="448"/>
      <c r="C40" s="9" t="s">
        <v>45</v>
      </c>
      <c r="D40" s="9" t="s">
        <v>41</v>
      </c>
      <c r="E40" s="9">
        <v>1</v>
      </c>
      <c r="F40" s="9"/>
      <c r="G40" s="9"/>
      <c r="H40" s="9">
        <v>1</v>
      </c>
      <c r="I40" s="9"/>
      <c r="J40" s="17" t="s">
        <v>21</v>
      </c>
      <c r="K40" s="28" t="s">
        <v>139</v>
      </c>
      <c r="L40" s="210"/>
      <c r="M40" s="210"/>
      <c r="N40" s="210"/>
      <c r="O40" s="210"/>
      <c r="P40" s="210"/>
      <c r="Q40" s="206"/>
      <c r="R40" s="210"/>
      <c r="S40" s="210"/>
      <c r="T40" s="210"/>
      <c r="U40" s="210"/>
      <c r="V40" s="210"/>
      <c r="W40" s="206"/>
      <c r="X40" s="196">
        <f>(+Q40+W40)/2</f>
        <v>0</v>
      </c>
      <c r="Y40" s="9" t="s">
        <v>14</v>
      </c>
      <c r="Z40" s="448"/>
      <c r="AA40" s="11" t="s">
        <v>7</v>
      </c>
    </row>
    <row r="42" spans="1:27" hidden="1" x14ac:dyDescent="0.2">
      <c r="E42" s="8">
        <f>SUM(E7:E41)</f>
        <v>12</v>
      </c>
      <c r="F42" s="8">
        <f>SUM(F7:F41)</f>
        <v>21</v>
      </c>
      <c r="G42" s="8">
        <f>SUM(G7:G41)</f>
        <v>21</v>
      </c>
      <c r="H42" s="8">
        <f>SUM(H7:H41)</f>
        <v>9</v>
      </c>
      <c r="I42" s="8">
        <f>SUM(I7:I41)</f>
        <v>3</v>
      </c>
      <c r="Z42" s="30"/>
    </row>
    <row r="47" spans="1:27" ht="17.399999999999999" x14ac:dyDescent="0.3">
      <c r="P47" s="68"/>
    </row>
    <row r="48" spans="1:27" x14ac:dyDescent="0.2">
      <c r="O48" s="72"/>
    </row>
  </sheetData>
  <mergeCells count="26">
    <mergeCell ref="A1:AA2"/>
    <mergeCell ref="A3:C5"/>
    <mergeCell ref="D3:Y3"/>
    <mergeCell ref="D4:Y5"/>
    <mergeCell ref="A7:A17"/>
    <mergeCell ref="B7:B17"/>
    <mergeCell ref="C7:C17"/>
    <mergeCell ref="A18:A24"/>
    <mergeCell ref="B18:B24"/>
    <mergeCell ref="C19:C21"/>
    <mergeCell ref="C22:C23"/>
    <mergeCell ref="A25:A27"/>
    <mergeCell ref="B25:B27"/>
    <mergeCell ref="Z39:Z40"/>
    <mergeCell ref="G29:G30"/>
    <mergeCell ref="H29:H30"/>
    <mergeCell ref="I29:I30"/>
    <mergeCell ref="C31:C38"/>
    <mergeCell ref="D29:D30"/>
    <mergeCell ref="E29:E30"/>
    <mergeCell ref="F29:F30"/>
    <mergeCell ref="A39:A40"/>
    <mergeCell ref="B39:B40"/>
    <mergeCell ref="A28:A38"/>
    <mergeCell ref="B28:B38"/>
    <mergeCell ref="C28:C30"/>
  </mergeCells>
  <pageMargins left="0.70866141732283472" right="0.15748031496062992" top="0.39370078740157483" bottom="0.31496062992125984" header="0.31496062992125984" footer="0.31496062992125984"/>
  <pageSetup scale="7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49"/>
  <sheetViews>
    <sheetView topLeftCell="A10" zoomScaleNormal="100" workbookViewId="0">
      <selection activeCell="K11" sqref="K11:W11"/>
    </sheetView>
  </sheetViews>
  <sheetFormatPr baseColWidth="10" defaultColWidth="11.44140625" defaultRowHeight="10.199999999999999" x14ac:dyDescent="0.2"/>
  <cols>
    <col min="1" max="1" width="11.109375" style="8" customWidth="1"/>
    <col min="2" max="2" width="10.5546875" style="8" customWidth="1"/>
    <col min="3" max="3" width="14.33203125" style="8" customWidth="1"/>
    <col min="4" max="4" width="14.6640625" style="8" customWidth="1"/>
    <col min="5" max="9" width="2.44140625" style="8" customWidth="1"/>
    <col min="10" max="10" width="25.33203125" style="8" customWidth="1"/>
    <col min="11" max="11" width="8" style="8" customWidth="1"/>
    <col min="12" max="17" width="6.33203125" style="8" bestFit="1" customWidth="1"/>
    <col min="18" max="18" width="5.44140625" style="8" bestFit="1" customWidth="1"/>
    <col min="19" max="22" width="6.33203125" style="8" bestFit="1" customWidth="1"/>
    <col min="23" max="23" width="6.109375" style="8" customWidth="1"/>
    <col min="24" max="24" width="7.6640625" style="225" bestFit="1" customWidth="1"/>
    <col min="25" max="25" width="13.109375" style="8" customWidth="1"/>
    <col min="26" max="26" width="10.44140625" style="8" bestFit="1" customWidth="1"/>
    <col min="27" max="27" width="11.6640625" style="8" customWidth="1"/>
    <col min="28" max="16384" width="11.44140625" style="8"/>
  </cols>
  <sheetData>
    <row r="1" spans="1:27" ht="12.7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60"/>
    </row>
    <row r="2" spans="1:27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3"/>
      <c r="AA2" s="464"/>
    </row>
    <row r="3" spans="1:27" ht="17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1"/>
      <c r="Z3" s="13" t="s">
        <v>67</v>
      </c>
      <c r="AA3" s="5" t="s">
        <v>68</v>
      </c>
    </row>
    <row r="4" spans="1:27" ht="22.5" customHeight="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4"/>
      <c r="Z4" s="12" t="s">
        <v>64</v>
      </c>
      <c r="AA4" s="6">
        <v>42005</v>
      </c>
    </row>
    <row r="5" spans="1:27" ht="10.8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7"/>
      <c r="Z5" s="213" t="s">
        <v>65</v>
      </c>
      <c r="AA5" s="5">
        <v>8</v>
      </c>
    </row>
    <row r="6" spans="1:27" s="14" customFormat="1" ht="55.8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42736</v>
      </c>
      <c r="M6" s="64">
        <v>42767</v>
      </c>
      <c r="N6" s="64">
        <v>42795</v>
      </c>
      <c r="O6" s="64">
        <v>42826</v>
      </c>
      <c r="P6" s="64">
        <v>42856</v>
      </c>
      <c r="Q6" s="64">
        <v>42887</v>
      </c>
      <c r="R6" s="64">
        <v>42917</v>
      </c>
      <c r="S6" s="64">
        <v>42948</v>
      </c>
      <c r="T6" s="64">
        <v>42979</v>
      </c>
      <c r="U6" s="64">
        <v>43009</v>
      </c>
      <c r="V6" s="64">
        <v>43040</v>
      </c>
      <c r="W6" s="64">
        <v>43070</v>
      </c>
      <c r="X6" s="64" t="s">
        <v>213</v>
      </c>
      <c r="Y6" s="32" t="s">
        <v>6</v>
      </c>
      <c r="Z6" s="32" t="s">
        <v>1</v>
      </c>
      <c r="AA6" s="34" t="s">
        <v>2</v>
      </c>
    </row>
    <row r="7" spans="1:27" s="7" customFormat="1" ht="34.5" customHeight="1" x14ac:dyDescent="0.25">
      <c r="A7" s="478" t="s">
        <v>26</v>
      </c>
      <c r="B7" s="479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214">
        <v>0.55000000000000004</v>
      </c>
      <c r="M7" s="214">
        <v>0.81</v>
      </c>
      <c r="N7" s="214">
        <v>0.73</v>
      </c>
      <c r="O7" s="214">
        <v>0.67</v>
      </c>
      <c r="P7" s="172">
        <v>4.18</v>
      </c>
      <c r="Q7" s="214">
        <v>0.72</v>
      </c>
      <c r="R7" s="214">
        <v>0.73</v>
      </c>
      <c r="S7" s="234">
        <v>0.86</v>
      </c>
      <c r="T7" s="234">
        <v>0.75</v>
      </c>
      <c r="U7" s="234">
        <v>0.74</v>
      </c>
      <c r="V7" s="234">
        <v>0.7</v>
      </c>
      <c r="W7" s="234">
        <v>0.67</v>
      </c>
      <c r="X7" s="184">
        <f>AVERAGE(L7:W7)</f>
        <v>1.0091666666666665</v>
      </c>
      <c r="Y7" s="35" t="s">
        <v>148</v>
      </c>
      <c r="Z7" s="35" t="s">
        <v>5</v>
      </c>
      <c r="AA7" s="152" t="s">
        <v>149</v>
      </c>
    </row>
    <row r="8" spans="1:27" s="7" customFormat="1" ht="24.75" customHeight="1" x14ac:dyDescent="0.25">
      <c r="A8" s="452"/>
      <c r="B8" s="454"/>
      <c r="C8" s="447"/>
      <c r="D8" s="1" t="s">
        <v>257</v>
      </c>
      <c r="E8" s="1"/>
      <c r="F8" s="1">
        <v>1</v>
      </c>
      <c r="G8" s="1">
        <v>1</v>
      </c>
      <c r="H8" s="1"/>
      <c r="I8" s="1"/>
      <c r="J8" s="106" t="s">
        <v>195</v>
      </c>
      <c r="K8" s="25" t="s">
        <v>180</v>
      </c>
      <c r="L8" s="214">
        <v>0.97</v>
      </c>
      <c r="M8" s="172">
        <v>1.01</v>
      </c>
      <c r="N8" s="172">
        <v>1.01</v>
      </c>
      <c r="O8" s="172">
        <v>1.1200000000000001</v>
      </c>
      <c r="P8" s="172">
        <v>1.08</v>
      </c>
      <c r="Q8" s="172">
        <v>1.03</v>
      </c>
      <c r="R8" s="172">
        <v>1.1000000000000001</v>
      </c>
      <c r="S8" s="172">
        <v>1.06</v>
      </c>
      <c r="T8" s="172">
        <v>1.05</v>
      </c>
      <c r="U8" s="184">
        <v>1.1399999999999999</v>
      </c>
      <c r="V8" s="184">
        <v>1.0900000000000001</v>
      </c>
      <c r="W8" s="184">
        <v>1.25</v>
      </c>
      <c r="X8" s="249">
        <f>AVERAGE(L8:W8)</f>
        <v>1.0758333333333334</v>
      </c>
      <c r="Y8" s="116" t="s">
        <v>24</v>
      </c>
      <c r="Z8" s="35" t="s">
        <v>5</v>
      </c>
      <c r="AA8" s="4" t="s">
        <v>16</v>
      </c>
    </row>
    <row r="9" spans="1:27" s="7" customFormat="1" ht="38.25" customHeight="1" x14ac:dyDescent="0.25">
      <c r="A9" s="452"/>
      <c r="B9" s="454"/>
      <c r="C9" s="447"/>
      <c r="D9" s="1" t="s">
        <v>214</v>
      </c>
      <c r="E9" s="1"/>
      <c r="F9" s="1">
        <v>1</v>
      </c>
      <c r="H9" s="1">
        <v>1</v>
      </c>
      <c r="I9" s="1"/>
      <c r="J9" s="15" t="s">
        <v>215</v>
      </c>
      <c r="K9" s="25" t="s">
        <v>216</v>
      </c>
      <c r="L9" s="215"/>
      <c r="M9" s="216"/>
      <c r="N9" s="181">
        <v>0.14399999999999999</v>
      </c>
      <c r="O9" s="215"/>
      <c r="P9" s="215"/>
      <c r="Q9" s="181">
        <v>0.15</v>
      </c>
      <c r="R9" s="215"/>
      <c r="S9" s="215"/>
      <c r="T9" s="181">
        <v>0.14119999999999999</v>
      </c>
      <c r="U9" s="215"/>
      <c r="V9" s="215"/>
      <c r="W9" s="181">
        <v>0.14990000000000001</v>
      </c>
      <c r="X9" s="251">
        <f>(+N9+Q9+T9+W9)/4</f>
        <v>0.14627499999999999</v>
      </c>
      <c r="Y9" s="75" t="s">
        <v>148</v>
      </c>
      <c r="Z9" s="1" t="s">
        <v>19</v>
      </c>
      <c r="AA9" s="152" t="s">
        <v>149</v>
      </c>
    </row>
    <row r="10" spans="1:27" s="7" customFormat="1" ht="38.25" customHeight="1" x14ac:dyDescent="0.25">
      <c r="A10" s="452"/>
      <c r="B10" s="454"/>
      <c r="C10" s="447"/>
      <c r="D10" s="1" t="s">
        <v>217</v>
      </c>
      <c r="E10" s="1"/>
      <c r="F10" s="1">
        <v>1</v>
      </c>
      <c r="H10" s="1">
        <v>1</v>
      </c>
      <c r="I10" s="1"/>
      <c r="J10" s="15" t="s">
        <v>218</v>
      </c>
      <c r="K10" s="25" t="s">
        <v>248</v>
      </c>
      <c r="L10" s="215"/>
      <c r="M10" s="215"/>
      <c r="N10" s="181">
        <v>4.9000000000000002E-2</v>
      </c>
      <c r="O10" s="216"/>
      <c r="P10" s="216"/>
      <c r="Q10" s="181">
        <v>4.8500000000000001E-2</v>
      </c>
      <c r="R10" s="215"/>
      <c r="S10" s="215"/>
      <c r="T10" s="181">
        <v>4.7800000000000002E-2</v>
      </c>
      <c r="U10" s="215"/>
      <c r="V10" s="215"/>
      <c r="W10" s="181">
        <v>4.8899999999999999E-2</v>
      </c>
      <c r="X10" s="245">
        <f>(+N10+Q10+T10+W10)/4</f>
        <v>4.8550000000000003E-2</v>
      </c>
      <c r="Y10" s="75" t="s">
        <v>148</v>
      </c>
      <c r="Z10" s="1" t="s">
        <v>19</v>
      </c>
      <c r="AA10" s="152" t="s">
        <v>149</v>
      </c>
    </row>
    <row r="11" spans="1:27" s="7" customFormat="1" ht="25.5" customHeight="1" x14ac:dyDescent="0.25">
      <c r="A11" s="452"/>
      <c r="B11" s="454"/>
      <c r="C11" s="447"/>
      <c r="D11" s="1" t="s">
        <v>226</v>
      </c>
      <c r="E11" s="1"/>
      <c r="F11" s="1">
        <v>1</v>
      </c>
      <c r="G11" s="1"/>
      <c r="H11" s="1">
        <v>1</v>
      </c>
      <c r="I11" s="1"/>
      <c r="J11" s="15" t="s">
        <v>191</v>
      </c>
      <c r="K11" s="25" t="s">
        <v>192</v>
      </c>
      <c r="L11" s="253">
        <v>14.19</v>
      </c>
      <c r="M11" s="254">
        <v>14.65</v>
      </c>
      <c r="N11" s="254">
        <v>14.05</v>
      </c>
      <c r="O11" s="255">
        <v>16.59</v>
      </c>
      <c r="P11" s="256">
        <v>17.16</v>
      </c>
      <c r="Q11" s="256">
        <v>19.829999999999998</v>
      </c>
      <c r="R11" s="255">
        <v>18.079999999999998</v>
      </c>
      <c r="S11" s="254">
        <v>13.98</v>
      </c>
      <c r="T11" s="255">
        <v>15.32</v>
      </c>
      <c r="U11" s="254">
        <v>14.52</v>
      </c>
      <c r="V11" s="255">
        <v>16.399999999999999</v>
      </c>
      <c r="W11" s="255">
        <v>17.2</v>
      </c>
      <c r="X11" s="256">
        <f>AVERAGE(L11:W11)</f>
        <v>15.9975</v>
      </c>
      <c r="Y11" s="75" t="s">
        <v>24</v>
      </c>
      <c r="Z11" s="1" t="s">
        <v>5</v>
      </c>
      <c r="AA11" s="4" t="s">
        <v>16</v>
      </c>
    </row>
    <row r="12" spans="1:27" s="7" customFormat="1" ht="20.399999999999999" x14ac:dyDescent="0.25">
      <c r="A12" s="452"/>
      <c r="B12" s="454"/>
      <c r="C12" s="447"/>
      <c r="D12" s="1" t="s">
        <v>34</v>
      </c>
      <c r="E12" s="1"/>
      <c r="F12" s="1">
        <v>1</v>
      </c>
      <c r="G12" s="1">
        <v>1</v>
      </c>
      <c r="H12" s="1"/>
      <c r="I12" s="1"/>
      <c r="J12" s="106" t="s">
        <v>227</v>
      </c>
      <c r="K12" s="25" t="s">
        <v>180</v>
      </c>
      <c r="L12" s="233">
        <v>0.97</v>
      </c>
      <c r="M12" s="233">
        <v>0.91</v>
      </c>
      <c r="N12" s="233">
        <v>0.98</v>
      </c>
      <c r="O12" s="233">
        <v>0.94</v>
      </c>
      <c r="P12" s="233">
        <v>0.94</v>
      </c>
      <c r="Q12" s="233">
        <v>0.94</v>
      </c>
      <c r="R12" s="176">
        <v>1.02</v>
      </c>
      <c r="S12" s="233">
        <v>0.99</v>
      </c>
      <c r="T12" s="233">
        <v>0.99</v>
      </c>
      <c r="U12" s="176">
        <v>1</v>
      </c>
      <c r="V12" s="176">
        <v>1.01</v>
      </c>
      <c r="W12" s="176">
        <v>1.23</v>
      </c>
      <c r="X12" s="234">
        <f>AVERAGE(L12:W12)</f>
        <v>0.99333333333333329</v>
      </c>
      <c r="Y12" s="75" t="s">
        <v>117</v>
      </c>
      <c r="Z12" s="1" t="s">
        <v>5</v>
      </c>
      <c r="AA12" s="4" t="s">
        <v>16</v>
      </c>
    </row>
    <row r="13" spans="1:27" s="7" customFormat="1" ht="40.799999999999997" x14ac:dyDescent="0.25">
      <c r="A13" s="452"/>
      <c r="B13" s="454"/>
      <c r="C13" s="447"/>
      <c r="D13" s="1" t="s">
        <v>93</v>
      </c>
      <c r="E13" s="1"/>
      <c r="F13" s="1">
        <v>1</v>
      </c>
      <c r="G13" s="1"/>
      <c r="H13" s="1">
        <v>1</v>
      </c>
      <c r="I13" s="1"/>
      <c r="J13" s="15" t="s">
        <v>219</v>
      </c>
      <c r="K13" s="18" t="s">
        <v>201</v>
      </c>
      <c r="L13" s="210"/>
      <c r="M13" s="172">
        <v>1.29</v>
      </c>
      <c r="N13" s="210"/>
      <c r="O13" s="214">
        <v>0.92</v>
      </c>
      <c r="P13" s="210"/>
      <c r="Q13" s="172">
        <v>1.06</v>
      </c>
      <c r="R13" s="210"/>
      <c r="S13" s="233">
        <v>0.95</v>
      </c>
      <c r="T13" s="210"/>
      <c r="U13" s="172">
        <v>1.1299999999999999</v>
      </c>
      <c r="V13" s="210"/>
      <c r="W13" s="172">
        <v>1.02</v>
      </c>
      <c r="X13" s="184">
        <f>(+M13+O13+Q13+S13+U13+W13)/6</f>
        <v>1.0616666666666665</v>
      </c>
      <c r="Y13" s="75" t="s">
        <v>117</v>
      </c>
      <c r="Z13" s="1" t="s">
        <v>119</v>
      </c>
      <c r="AA13" s="4" t="s">
        <v>16</v>
      </c>
    </row>
    <row r="14" spans="1:27" s="7" customFormat="1" ht="35.25" customHeight="1" x14ac:dyDescent="0.25">
      <c r="A14" s="452"/>
      <c r="B14" s="454"/>
      <c r="C14" s="447"/>
      <c r="D14" s="1" t="s">
        <v>94</v>
      </c>
      <c r="E14" s="1"/>
      <c r="F14" s="1">
        <v>1</v>
      </c>
      <c r="G14" s="1">
        <v>1</v>
      </c>
      <c r="H14" s="1"/>
      <c r="I14" s="1"/>
      <c r="J14" s="106" t="s">
        <v>228</v>
      </c>
      <c r="K14" s="25" t="s">
        <v>211</v>
      </c>
      <c r="L14" s="210"/>
      <c r="M14" s="172">
        <v>0.67</v>
      </c>
      <c r="N14" s="210"/>
      <c r="O14" s="172">
        <v>0.33</v>
      </c>
      <c r="P14" s="210"/>
      <c r="Q14" s="235">
        <v>0.56000000000000005</v>
      </c>
      <c r="R14" s="210"/>
      <c r="S14" s="172">
        <v>0.44</v>
      </c>
      <c r="T14" s="210"/>
      <c r="U14" s="172">
        <v>0.44</v>
      </c>
      <c r="V14" s="210"/>
      <c r="W14" s="172">
        <v>0.78</v>
      </c>
      <c r="X14" s="184">
        <f>(+M14+O14+Q14+S14+U14+W14)/6</f>
        <v>0.53666666666666663</v>
      </c>
      <c r="Y14" s="75" t="s">
        <v>117</v>
      </c>
      <c r="Z14" s="1" t="s">
        <v>119</v>
      </c>
      <c r="AA14" s="4" t="s">
        <v>16</v>
      </c>
    </row>
    <row r="15" spans="1:27" s="7" customFormat="1" ht="30.6" x14ac:dyDescent="0.25">
      <c r="A15" s="452"/>
      <c r="B15" s="454"/>
      <c r="C15" s="447"/>
      <c r="D15" s="1" t="s">
        <v>95</v>
      </c>
      <c r="E15" s="1"/>
      <c r="F15" s="1">
        <v>1</v>
      </c>
      <c r="G15" s="1"/>
      <c r="H15" s="1"/>
      <c r="I15" s="1">
        <v>1</v>
      </c>
      <c r="J15" s="106" t="s">
        <v>229</v>
      </c>
      <c r="K15" s="220" t="s">
        <v>178</v>
      </c>
      <c r="L15" s="226">
        <v>175</v>
      </c>
      <c r="M15" s="226">
        <v>172</v>
      </c>
      <c r="N15" s="226">
        <v>116</v>
      </c>
      <c r="O15" s="175">
        <v>186</v>
      </c>
      <c r="P15" s="236">
        <v>75</v>
      </c>
      <c r="Q15" s="175">
        <v>137</v>
      </c>
      <c r="R15" s="175">
        <v>120</v>
      </c>
      <c r="S15" s="175">
        <v>152</v>
      </c>
      <c r="T15" s="175">
        <v>116</v>
      </c>
      <c r="U15" s="236">
        <v>103</v>
      </c>
      <c r="V15" s="236">
        <v>96</v>
      </c>
      <c r="W15" s="175">
        <v>165</v>
      </c>
      <c r="X15" s="259">
        <f>AVERAGE(L15:W15)</f>
        <v>134.41666666666666</v>
      </c>
      <c r="Y15" s="1" t="s">
        <v>117</v>
      </c>
      <c r="Z15" s="1" t="s">
        <v>5</v>
      </c>
      <c r="AA15" s="4" t="s">
        <v>16</v>
      </c>
    </row>
    <row r="16" spans="1:27" s="7" customFormat="1" ht="33.75" customHeight="1" x14ac:dyDescent="0.25">
      <c r="A16" s="452"/>
      <c r="B16" s="454"/>
      <c r="C16" s="447"/>
      <c r="D16" s="1" t="s">
        <v>96</v>
      </c>
      <c r="E16" s="1"/>
      <c r="F16" s="1">
        <v>1</v>
      </c>
      <c r="G16" s="1">
        <v>1</v>
      </c>
      <c r="H16" s="1"/>
      <c r="I16" s="1"/>
      <c r="J16" s="106" t="s">
        <v>97</v>
      </c>
      <c r="K16" s="26">
        <v>1</v>
      </c>
      <c r="L16" s="210"/>
      <c r="M16" s="210"/>
      <c r="N16" s="172">
        <v>1</v>
      </c>
      <c r="O16" s="210"/>
      <c r="P16" s="210"/>
      <c r="Q16" s="172">
        <v>1</v>
      </c>
      <c r="R16" s="210"/>
      <c r="S16" s="210"/>
      <c r="T16" s="172">
        <v>1</v>
      </c>
      <c r="U16" s="210"/>
      <c r="V16" s="210"/>
      <c r="W16" s="172">
        <v>1</v>
      </c>
      <c r="X16" s="184">
        <f>(+N16+Q16+T16+W16)/4</f>
        <v>1</v>
      </c>
      <c r="Y16" s="75" t="s">
        <v>230</v>
      </c>
      <c r="Z16" s="1" t="s">
        <v>19</v>
      </c>
      <c r="AA16" s="4" t="s">
        <v>16</v>
      </c>
    </row>
    <row r="17" spans="1:27" s="7" customFormat="1" ht="32.25" customHeight="1" x14ac:dyDescent="0.25">
      <c r="A17" s="456"/>
      <c r="B17" s="450"/>
      <c r="C17" s="447"/>
      <c r="D17" s="1" t="s">
        <v>98</v>
      </c>
      <c r="E17" s="1">
        <v>1</v>
      </c>
      <c r="F17" s="1"/>
      <c r="G17" s="1">
        <v>1</v>
      </c>
      <c r="H17" s="1"/>
      <c r="I17" s="1"/>
      <c r="J17" s="106" t="s">
        <v>99</v>
      </c>
      <c r="K17" s="18" t="s">
        <v>201</v>
      </c>
      <c r="L17" s="210"/>
      <c r="M17" s="210"/>
      <c r="N17" s="172">
        <v>1</v>
      </c>
      <c r="O17" s="210"/>
      <c r="P17" s="210"/>
      <c r="Q17" s="172">
        <v>1</v>
      </c>
      <c r="R17" s="210"/>
      <c r="S17" s="210"/>
      <c r="T17" s="172">
        <v>1</v>
      </c>
      <c r="U17" s="210"/>
      <c r="V17" s="210"/>
      <c r="W17" s="172">
        <v>1</v>
      </c>
      <c r="X17" s="184">
        <f>(+N17+Q17+T17+W17)/4</f>
        <v>1</v>
      </c>
      <c r="Y17" s="75" t="s">
        <v>230</v>
      </c>
      <c r="Z17" s="1" t="s">
        <v>19</v>
      </c>
      <c r="AA17" s="4" t="s">
        <v>16</v>
      </c>
    </row>
    <row r="18" spans="1:27" s="7" customFormat="1" ht="30.6" x14ac:dyDescent="0.25">
      <c r="A18" s="451" t="s">
        <v>12</v>
      </c>
      <c r="B18" s="449" t="s">
        <v>10</v>
      </c>
      <c r="C18" s="1" t="s">
        <v>74</v>
      </c>
      <c r="D18" s="1" t="s">
        <v>231</v>
      </c>
      <c r="E18" s="1"/>
      <c r="F18" s="1">
        <v>1</v>
      </c>
      <c r="G18" s="1"/>
      <c r="H18" s="1">
        <v>1</v>
      </c>
      <c r="I18" s="1"/>
      <c r="J18" s="106" t="s">
        <v>186</v>
      </c>
      <c r="K18" s="25" t="s">
        <v>146</v>
      </c>
      <c r="L18" s="172">
        <v>0.44</v>
      </c>
      <c r="M18" s="214">
        <v>1.4</v>
      </c>
      <c r="N18" s="180">
        <v>0.8</v>
      </c>
      <c r="O18" s="180">
        <v>0.59</v>
      </c>
      <c r="P18" s="176">
        <v>0.72</v>
      </c>
      <c r="Q18" s="176">
        <v>0.62</v>
      </c>
      <c r="R18" s="214">
        <v>1.1399999999999999</v>
      </c>
      <c r="S18" s="176">
        <v>0.82</v>
      </c>
      <c r="T18" s="176">
        <v>0.93</v>
      </c>
      <c r="U18" s="176">
        <v>0.63</v>
      </c>
      <c r="V18" s="176">
        <v>0.69</v>
      </c>
      <c r="W18" s="233">
        <v>1.02</v>
      </c>
      <c r="X18" s="184">
        <f>AVERAGE(L18:W18)</f>
        <v>0.81666666666666654</v>
      </c>
      <c r="Y18" s="75" t="s">
        <v>148</v>
      </c>
      <c r="Z18" s="1" t="s">
        <v>5</v>
      </c>
      <c r="AA18" s="152" t="s">
        <v>181</v>
      </c>
    </row>
    <row r="19" spans="1:27" s="7" customFormat="1" ht="20.399999999999999" x14ac:dyDescent="0.25">
      <c r="A19" s="452"/>
      <c r="B19" s="454"/>
      <c r="C19" s="447" t="s">
        <v>43</v>
      </c>
      <c r="D19" s="75" t="s">
        <v>255</v>
      </c>
      <c r="E19" s="1"/>
      <c r="F19" s="1">
        <v>1</v>
      </c>
      <c r="G19" s="1"/>
      <c r="H19" s="1"/>
      <c r="I19" s="1">
        <v>1</v>
      </c>
      <c r="J19" s="106" t="s">
        <v>256</v>
      </c>
      <c r="K19" s="18" t="s">
        <v>200</v>
      </c>
      <c r="L19" s="180">
        <v>0.12</v>
      </c>
      <c r="M19" s="180">
        <v>0.12</v>
      </c>
      <c r="N19" s="180">
        <v>0.12</v>
      </c>
      <c r="O19" s="180">
        <v>0.12</v>
      </c>
      <c r="P19" s="180">
        <v>0.12</v>
      </c>
      <c r="Q19" s="180">
        <v>0.12</v>
      </c>
      <c r="R19" s="180">
        <v>0.12</v>
      </c>
      <c r="S19" s="180">
        <v>0.12</v>
      </c>
      <c r="T19" s="180">
        <v>0.12</v>
      </c>
      <c r="U19" s="180">
        <v>0.12</v>
      </c>
      <c r="V19" s="180">
        <v>0.12</v>
      </c>
      <c r="W19" s="180">
        <v>0.12</v>
      </c>
      <c r="X19" s="184">
        <f>AVERAGE(L19:W19)</f>
        <v>0.12000000000000004</v>
      </c>
      <c r="Y19" s="75" t="s">
        <v>143</v>
      </c>
      <c r="Z19" s="1" t="s">
        <v>5</v>
      </c>
      <c r="AA19" s="152" t="s">
        <v>182</v>
      </c>
    </row>
    <row r="20" spans="1:27" s="7" customFormat="1" ht="37.5" customHeight="1" x14ac:dyDescent="0.25">
      <c r="A20" s="452"/>
      <c r="B20" s="454"/>
      <c r="C20" s="447"/>
      <c r="D20" s="75" t="s">
        <v>204</v>
      </c>
      <c r="E20" s="1">
        <v>1</v>
      </c>
      <c r="F20" s="1"/>
      <c r="G20" s="1"/>
      <c r="H20" s="1">
        <v>1</v>
      </c>
      <c r="I20" s="1"/>
      <c r="J20" s="106" t="s">
        <v>206</v>
      </c>
      <c r="K20" s="25" t="s">
        <v>208</v>
      </c>
      <c r="L20" s="178">
        <v>0.19339999999999999</v>
      </c>
      <c r="M20" s="178">
        <v>9.8400000000000001E-2</v>
      </c>
      <c r="N20" s="252">
        <v>0.1842</v>
      </c>
      <c r="O20" s="252">
        <v>0.14899999999999999</v>
      </c>
      <c r="P20" s="178">
        <v>0.16520000000000001</v>
      </c>
      <c r="Q20" s="239">
        <v>0.24660000000000001</v>
      </c>
      <c r="R20" s="178">
        <v>9.5899999999999999E-2</v>
      </c>
      <c r="S20" s="178">
        <v>0.1026</v>
      </c>
      <c r="T20" s="178">
        <v>9.8199999999999996E-2</v>
      </c>
      <c r="U20" s="178">
        <v>0.19439999999999999</v>
      </c>
      <c r="V20" s="257">
        <v>0.24790000000000001</v>
      </c>
      <c r="W20" s="258">
        <v>0.14710000000000001</v>
      </c>
      <c r="X20" s="245">
        <f>AVERAGE(L20:W20)</f>
        <v>0.16024166666666667</v>
      </c>
      <c r="Y20" s="75" t="s">
        <v>143</v>
      </c>
      <c r="Z20" s="1" t="s">
        <v>5</v>
      </c>
      <c r="AA20" s="152" t="s">
        <v>182</v>
      </c>
    </row>
    <row r="21" spans="1:27" s="7" customFormat="1" ht="39.6" x14ac:dyDescent="0.25">
      <c r="A21" s="452"/>
      <c r="B21" s="454"/>
      <c r="C21" s="447"/>
      <c r="D21" s="1" t="s">
        <v>33</v>
      </c>
      <c r="E21" s="1"/>
      <c r="F21" s="1">
        <v>1</v>
      </c>
      <c r="G21" s="1">
        <v>1</v>
      </c>
      <c r="H21" s="1"/>
      <c r="I21" s="1"/>
      <c r="J21" s="106" t="s">
        <v>114</v>
      </c>
      <c r="K21" s="18" t="s">
        <v>124</v>
      </c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180">
        <v>0.22</v>
      </c>
      <c r="X21" s="184">
        <f>+W21</f>
        <v>0.22</v>
      </c>
      <c r="Y21" s="75" t="s">
        <v>148</v>
      </c>
      <c r="Z21" s="1" t="s">
        <v>3</v>
      </c>
      <c r="AA21" s="152" t="s">
        <v>183</v>
      </c>
    </row>
    <row r="22" spans="1:27" s="7" customFormat="1" ht="43.5" customHeight="1" x14ac:dyDescent="0.25">
      <c r="A22" s="452"/>
      <c r="B22" s="454"/>
      <c r="C22" s="447" t="s">
        <v>127</v>
      </c>
      <c r="D22" s="75" t="s">
        <v>100</v>
      </c>
      <c r="E22" s="1"/>
      <c r="F22" s="1">
        <v>1</v>
      </c>
      <c r="G22" s="1">
        <v>1</v>
      </c>
      <c r="H22" s="1"/>
      <c r="I22" s="1"/>
      <c r="J22" s="106" t="s">
        <v>82</v>
      </c>
      <c r="K22" s="67" t="s">
        <v>171</v>
      </c>
      <c r="L22" s="210"/>
      <c r="M22" s="210"/>
      <c r="N22" s="180">
        <v>1</v>
      </c>
      <c r="O22" s="210"/>
      <c r="P22" s="210"/>
      <c r="Q22" s="180">
        <v>1</v>
      </c>
      <c r="R22" s="210"/>
      <c r="S22" s="210"/>
      <c r="T22" s="172">
        <v>1</v>
      </c>
      <c r="U22" s="210"/>
      <c r="V22" s="210"/>
      <c r="W22" s="172">
        <v>1</v>
      </c>
      <c r="X22" s="184">
        <f>(+N22+Q22+T22+W22)/4</f>
        <v>1</v>
      </c>
      <c r="Y22" s="75" t="s">
        <v>233</v>
      </c>
      <c r="Z22" s="1" t="s">
        <v>19</v>
      </c>
      <c r="AA22" s="4" t="s">
        <v>7</v>
      </c>
    </row>
    <row r="23" spans="1:27" s="7" customFormat="1" ht="46.5" customHeight="1" x14ac:dyDescent="0.25">
      <c r="A23" s="452"/>
      <c r="B23" s="454"/>
      <c r="C23" s="447"/>
      <c r="D23" s="1" t="s">
        <v>101</v>
      </c>
      <c r="E23" s="1">
        <v>1</v>
      </c>
      <c r="F23" s="1"/>
      <c r="G23" s="1">
        <v>1</v>
      </c>
      <c r="H23" s="1"/>
      <c r="I23" s="1"/>
      <c r="J23" s="106" t="s">
        <v>102</v>
      </c>
      <c r="K23" s="67" t="s">
        <v>112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</v>
      </c>
      <c r="V23" s="172">
        <v>0</v>
      </c>
      <c r="W23" s="172">
        <v>0</v>
      </c>
      <c r="X23" s="184">
        <f>AVERAGE(L23:W23)</f>
        <v>0</v>
      </c>
      <c r="Y23" s="75" t="s">
        <v>117</v>
      </c>
      <c r="Z23" s="1" t="s">
        <v>5</v>
      </c>
      <c r="AA23" s="4" t="s">
        <v>16</v>
      </c>
    </row>
    <row r="24" spans="1:27" s="7" customFormat="1" ht="55.5" customHeight="1" x14ac:dyDescent="0.25">
      <c r="A24" s="456"/>
      <c r="B24" s="450"/>
      <c r="C24" s="170" t="s">
        <v>128</v>
      </c>
      <c r="D24" s="1" t="s">
        <v>110</v>
      </c>
      <c r="E24" s="1"/>
      <c r="F24" s="1">
        <v>1</v>
      </c>
      <c r="G24" s="1">
        <v>1</v>
      </c>
      <c r="H24" s="1"/>
      <c r="I24" s="1"/>
      <c r="J24" s="15" t="s">
        <v>111</v>
      </c>
      <c r="K24" s="67">
        <v>1</v>
      </c>
      <c r="L24" s="210"/>
      <c r="M24" s="210"/>
      <c r="N24" s="210"/>
      <c r="O24" s="176">
        <v>1</v>
      </c>
      <c r="P24" s="210"/>
      <c r="Q24" s="210"/>
      <c r="R24" s="210"/>
      <c r="S24" s="176">
        <v>1</v>
      </c>
      <c r="T24" s="210"/>
      <c r="U24" s="210"/>
      <c r="V24" s="210"/>
      <c r="W24" s="176">
        <v>1</v>
      </c>
      <c r="X24" s="184">
        <f>(+O24+S24+W24)/3</f>
        <v>1</v>
      </c>
      <c r="Y24" s="75" t="s">
        <v>234</v>
      </c>
      <c r="Z24" s="1" t="s">
        <v>54</v>
      </c>
      <c r="AA24" s="4" t="s">
        <v>235</v>
      </c>
    </row>
    <row r="25" spans="1:27" s="7" customFormat="1" ht="44.25" customHeight="1" x14ac:dyDescent="0.25">
      <c r="A25" s="451" t="s">
        <v>13</v>
      </c>
      <c r="B25" s="449" t="s">
        <v>9</v>
      </c>
      <c r="C25" s="1" t="s">
        <v>236</v>
      </c>
      <c r="D25" s="1" t="s">
        <v>237</v>
      </c>
      <c r="E25" s="1">
        <v>1</v>
      </c>
      <c r="F25" s="1"/>
      <c r="G25" s="1"/>
      <c r="H25" s="1">
        <v>1</v>
      </c>
      <c r="I25" s="1"/>
      <c r="J25" s="16" t="s">
        <v>160</v>
      </c>
      <c r="K25" s="25" t="s">
        <v>210</v>
      </c>
      <c r="L25" s="210"/>
      <c r="M25" s="210"/>
      <c r="N25" s="210"/>
      <c r="O25" s="210"/>
      <c r="P25" s="210"/>
      <c r="Q25" s="176">
        <v>1</v>
      </c>
      <c r="R25" s="210"/>
      <c r="S25" s="210"/>
      <c r="T25" s="210"/>
      <c r="U25" s="210"/>
      <c r="V25" s="210"/>
      <c r="W25" s="233">
        <v>0.8</v>
      </c>
      <c r="X25" s="184">
        <f>(+Q25+W25)/2</f>
        <v>0.9</v>
      </c>
      <c r="Y25" s="75" t="s">
        <v>238</v>
      </c>
      <c r="Z25" s="1" t="s">
        <v>4</v>
      </c>
      <c r="AA25" s="4" t="s">
        <v>239</v>
      </c>
    </row>
    <row r="26" spans="1:27" s="7" customFormat="1" ht="51" x14ac:dyDescent="0.25">
      <c r="A26" s="452"/>
      <c r="B26" s="454"/>
      <c r="C26" s="1" t="s">
        <v>142</v>
      </c>
      <c r="D26" s="1" t="s">
        <v>121</v>
      </c>
      <c r="E26" s="1"/>
      <c r="F26" s="1">
        <v>1</v>
      </c>
      <c r="G26" s="1">
        <v>1</v>
      </c>
      <c r="H26" s="1"/>
      <c r="I26" s="1"/>
      <c r="J26" s="15" t="s">
        <v>109</v>
      </c>
      <c r="K26" s="26" t="s">
        <v>223</v>
      </c>
      <c r="L26" s="233">
        <v>0.74</v>
      </c>
      <c r="M26" s="214">
        <v>0.76</v>
      </c>
      <c r="N26" s="172">
        <v>0.88</v>
      </c>
      <c r="O26" s="214">
        <v>0.79</v>
      </c>
      <c r="P26" s="214">
        <v>0.79</v>
      </c>
      <c r="Q26" s="214">
        <v>0.79</v>
      </c>
      <c r="R26" s="214">
        <v>0.79</v>
      </c>
      <c r="S26" s="233">
        <v>0.83</v>
      </c>
      <c r="T26" s="172">
        <v>0.88</v>
      </c>
      <c r="U26" s="176">
        <v>0.9</v>
      </c>
      <c r="V26" s="214">
        <v>0.79</v>
      </c>
      <c r="W26" s="172">
        <v>0.88</v>
      </c>
      <c r="X26" s="234">
        <f>AVERAGE(L26:W26)</f>
        <v>0.81833333333333347</v>
      </c>
      <c r="Y26" s="75" t="s">
        <v>240</v>
      </c>
      <c r="Z26" s="75" t="s">
        <v>5</v>
      </c>
      <c r="AA26" s="95" t="s">
        <v>123</v>
      </c>
    </row>
    <row r="27" spans="1:27" s="7" customFormat="1" ht="30.6" x14ac:dyDescent="0.25">
      <c r="A27" s="456"/>
      <c r="B27" s="450"/>
      <c r="C27" s="1" t="s">
        <v>241</v>
      </c>
      <c r="D27" s="2" t="s">
        <v>56</v>
      </c>
      <c r="E27" s="2"/>
      <c r="F27" s="1">
        <v>1</v>
      </c>
      <c r="G27" s="2"/>
      <c r="H27" s="2"/>
      <c r="I27" s="1">
        <v>1</v>
      </c>
      <c r="J27" s="16" t="s">
        <v>52</v>
      </c>
      <c r="K27" s="25" t="s">
        <v>135</v>
      </c>
      <c r="L27" s="210"/>
      <c r="M27" s="210"/>
      <c r="N27" s="210"/>
      <c r="O27" s="172">
        <v>0.82269999999999999</v>
      </c>
      <c r="P27" s="210"/>
      <c r="Q27" s="210"/>
      <c r="R27" s="210"/>
      <c r="S27" s="172">
        <v>0.8115</v>
      </c>
      <c r="T27" s="210"/>
      <c r="U27" s="210"/>
      <c r="V27" s="210"/>
      <c r="W27" s="172">
        <v>0.89449999999999996</v>
      </c>
      <c r="X27" s="184">
        <f>(+O27+S27+W27)/3</f>
        <v>0.84289999999999987</v>
      </c>
      <c r="Y27" s="75" t="s">
        <v>24</v>
      </c>
      <c r="Z27" s="1" t="s">
        <v>54</v>
      </c>
      <c r="AA27" s="4" t="s">
        <v>16</v>
      </c>
    </row>
    <row r="28" spans="1:27" s="7" customFormat="1" ht="20.399999999999999" x14ac:dyDescent="0.25">
      <c r="A28" s="451" t="s">
        <v>37</v>
      </c>
      <c r="B28" s="449" t="s">
        <v>35</v>
      </c>
      <c r="C28" s="457" t="s">
        <v>25</v>
      </c>
      <c r="D28" s="1" t="s">
        <v>38</v>
      </c>
      <c r="E28" s="1">
        <v>1</v>
      </c>
      <c r="F28" s="1"/>
      <c r="G28" s="1">
        <v>1</v>
      </c>
      <c r="H28" s="1"/>
      <c r="I28" s="1"/>
      <c r="J28" s="106" t="s">
        <v>46</v>
      </c>
      <c r="K28" s="27" t="s">
        <v>136</v>
      </c>
      <c r="L28" s="172">
        <v>0</v>
      </c>
      <c r="M28" s="172">
        <v>0</v>
      </c>
      <c r="N28" s="172">
        <v>0</v>
      </c>
      <c r="O28" s="172">
        <v>0</v>
      </c>
      <c r="P28" s="172">
        <v>0</v>
      </c>
      <c r="Q28" s="172">
        <v>0</v>
      </c>
      <c r="R28" s="172">
        <v>0</v>
      </c>
      <c r="S28" s="172">
        <v>0</v>
      </c>
      <c r="T28" s="172">
        <v>0</v>
      </c>
      <c r="U28" s="172">
        <v>0</v>
      </c>
      <c r="V28" s="172">
        <v>0</v>
      </c>
      <c r="W28" s="172">
        <v>0</v>
      </c>
      <c r="X28" s="184">
        <f>AVERAGE(L28:W28)</f>
        <v>0</v>
      </c>
      <c r="Y28" s="75" t="s">
        <v>24</v>
      </c>
      <c r="Z28" s="1" t="s">
        <v>5</v>
      </c>
      <c r="AA28" s="4" t="s">
        <v>16</v>
      </c>
    </row>
    <row r="29" spans="1:27" s="7" customFormat="1" ht="47.25" customHeight="1" x14ac:dyDescent="0.25">
      <c r="A29" s="452"/>
      <c r="B29" s="454"/>
      <c r="C29" s="457"/>
      <c r="D29" s="447" t="s">
        <v>39</v>
      </c>
      <c r="E29" s="447"/>
      <c r="F29" s="447">
        <v>1</v>
      </c>
      <c r="G29" s="447">
        <v>1</v>
      </c>
      <c r="H29" s="447"/>
      <c r="I29" s="447"/>
      <c r="J29" s="15" t="s">
        <v>17</v>
      </c>
      <c r="K29" s="222" t="s">
        <v>137</v>
      </c>
      <c r="L29" s="176">
        <v>0.99</v>
      </c>
      <c r="M29" s="176">
        <v>0.99</v>
      </c>
      <c r="N29" s="176">
        <v>0.99</v>
      </c>
      <c r="O29" s="176">
        <v>0.99</v>
      </c>
      <c r="P29" s="176">
        <v>1</v>
      </c>
      <c r="Q29" s="176">
        <v>0.99</v>
      </c>
      <c r="R29" s="176">
        <v>0.99</v>
      </c>
      <c r="S29" s="176">
        <v>1</v>
      </c>
      <c r="T29" s="176">
        <v>0.99</v>
      </c>
      <c r="U29" s="176">
        <v>0.99</v>
      </c>
      <c r="V29" s="176">
        <v>0.99</v>
      </c>
      <c r="W29" s="176">
        <v>0.99</v>
      </c>
      <c r="X29" s="184">
        <f>AVERAGE(L29:W29)</f>
        <v>0.9916666666666667</v>
      </c>
      <c r="Y29" s="75" t="s">
        <v>24</v>
      </c>
      <c r="Z29" s="1" t="s">
        <v>5</v>
      </c>
      <c r="AA29" s="4" t="s">
        <v>16</v>
      </c>
    </row>
    <row r="30" spans="1:27" s="7" customFormat="1" ht="30.6" x14ac:dyDescent="0.25">
      <c r="A30" s="452"/>
      <c r="B30" s="454"/>
      <c r="C30" s="457"/>
      <c r="D30" s="447"/>
      <c r="E30" s="447"/>
      <c r="F30" s="447"/>
      <c r="G30" s="447"/>
      <c r="H30" s="447"/>
      <c r="I30" s="447"/>
      <c r="J30" s="15" t="s">
        <v>167</v>
      </c>
      <c r="K30" s="222" t="s">
        <v>137</v>
      </c>
      <c r="L30" s="176">
        <v>1</v>
      </c>
      <c r="M30" s="176">
        <v>1</v>
      </c>
      <c r="N30" s="176">
        <v>1</v>
      </c>
      <c r="O30" s="176">
        <v>1</v>
      </c>
      <c r="P30" s="176">
        <v>1</v>
      </c>
      <c r="Q30" s="176">
        <v>1</v>
      </c>
      <c r="R30" s="176">
        <v>1</v>
      </c>
      <c r="S30" s="176">
        <v>1</v>
      </c>
      <c r="T30" s="176">
        <v>1</v>
      </c>
      <c r="U30" s="176">
        <v>1</v>
      </c>
      <c r="V30" s="176">
        <v>1</v>
      </c>
      <c r="W30" s="176">
        <v>1</v>
      </c>
      <c r="X30" s="184">
        <f>AVERAGE(L30:W30)</f>
        <v>1</v>
      </c>
      <c r="Y30" s="75" t="s">
        <v>24</v>
      </c>
      <c r="Z30" s="1" t="s">
        <v>5</v>
      </c>
      <c r="AA30" s="4" t="s">
        <v>16</v>
      </c>
    </row>
    <row r="31" spans="1:27" s="7" customFormat="1" ht="30.6" x14ac:dyDescent="0.25">
      <c r="A31" s="452"/>
      <c r="B31" s="454"/>
      <c r="C31" s="447" t="s">
        <v>242</v>
      </c>
      <c r="D31" s="1" t="s">
        <v>253</v>
      </c>
      <c r="E31" s="1">
        <v>1</v>
      </c>
      <c r="F31" s="1"/>
      <c r="G31" s="1">
        <v>1</v>
      </c>
      <c r="H31" s="1"/>
      <c r="I31" s="1"/>
      <c r="J31" s="106" t="s">
        <v>220</v>
      </c>
      <c r="K31" s="25" t="s">
        <v>252</v>
      </c>
      <c r="L31" s="214">
        <v>0.93</v>
      </c>
      <c r="M31" s="214">
        <v>1.01</v>
      </c>
      <c r="N31" s="214">
        <v>1.1000000000000001</v>
      </c>
      <c r="O31" s="214">
        <v>1.18</v>
      </c>
      <c r="P31" s="233">
        <v>1.2569999999999999</v>
      </c>
      <c r="Q31" s="176">
        <v>8.9999999999999993E-3</v>
      </c>
      <c r="R31" s="176">
        <v>8.5000000000000006E-2</v>
      </c>
      <c r="S31" s="176">
        <v>0.17499999999999999</v>
      </c>
      <c r="T31" s="176">
        <v>0.26200000000000001</v>
      </c>
      <c r="U31" s="176">
        <v>0.34300000000000003</v>
      </c>
      <c r="V31" s="176">
        <v>0.39900000000000002</v>
      </c>
      <c r="W31" s="176">
        <v>0.46500000000000002</v>
      </c>
      <c r="X31" s="249">
        <f>AVERAGE(L31:W31)</f>
        <v>0.60124999999999995</v>
      </c>
      <c r="Y31" s="75" t="s">
        <v>243</v>
      </c>
      <c r="Z31" s="1" t="s">
        <v>5</v>
      </c>
      <c r="AA31" s="4" t="s">
        <v>16</v>
      </c>
    </row>
    <row r="32" spans="1:27" s="7" customFormat="1" ht="30.6" x14ac:dyDescent="0.25">
      <c r="A32" s="452"/>
      <c r="B32" s="454"/>
      <c r="C32" s="447"/>
      <c r="D32" s="1" t="s">
        <v>254</v>
      </c>
      <c r="E32" s="1">
        <v>1</v>
      </c>
      <c r="F32" s="1"/>
      <c r="G32" s="1">
        <v>1</v>
      </c>
      <c r="H32" s="1"/>
      <c r="I32" s="1"/>
      <c r="J32" s="106" t="s">
        <v>220</v>
      </c>
      <c r="K32" s="25" t="s">
        <v>252</v>
      </c>
      <c r="L32" s="248">
        <v>1.1299999999999999</v>
      </c>
      <c r="M32" s="244">
        <v>0.02</v>
      </c>
      <c r="N32" s="244">
        <v>7.0000000000000007E-2</v>
      </c>
      <c r="O32" s="176">
        <v>0.11700000000000001</v>
      </c>
      <c r="P32" s="180">
        <v>0.182</v>
      </c>
      <c r="Q32" s="180">
        <v>0.23599999999999999</v>
      </c>
      <c r="R32" s="180">
        <v>0.29299999999999998</v>
      </c>
      <c r="S32" s="176">
        <v>0.34399999999999997</v>
      </c>
      <c r="T32" s="180">
        <v>0.38800000000000001</v>
      </c>
      <c r="U32" s="180">
        <v>0.443</v>
      </c>
      <c r="V32" s="180">
        <v>0.53600000000000003</v>
      </c>
      <c r="W32" s="176">
        <v>0.622</v>
      </c>
      <c r="X32" s="184">
        <f>AVERAGE(L32:W32)</f>
        <v>0.36508333333333337</v>
      </c>
      <c r="Y32" s="75" t="s">
        <v>243</v>
      </c>
      <c r="Z32" s="1" t="s">
        <v>5</v>
      </c>
      <c r="AA32" s="4" t="s">
        <v>16</v>
      </c>
    </row>
    <row r="33" spans="1:27" s="7" customFormat="1" ht="20.399999999999999" x14ac:dyDescent="0.25">
      <c r="A33" s="452"/>
      <c r="B33" s="454"/>
      <c r="C33" s="447"/>
      <c r="D33" s="1" t="s">
        <v>77</v>
      </c>
      <c r="E33" s="1"/>
      <c r="F33" s="1">
        <v>1</v>
      </c>
      <c r="G33" s="1">
        <v>1</v>
      </c>
      <c r="H33" s="1"/>
      <c r="I33" s="1"/>
      <c r="J33" s="106" t="s">
        <v>52</v>
      </c>
      <c r="K33" s="26" t="s">
        <v>86</v>
      </c>
      <c r="L33" s="210"/>
      <c r="M33" s="210"/>
      <c r="N33" s="210"/>
      <c r="O33" s="172">
        <v>0.87929999999999997</v>
      </c>
      <c r="P33" s="210"/>
      <c r="Q33" s="210"/>
      <c r="R33" s="210"/>
      <c r="S33" s="172">
        <v>0.87370000000000003</v>
      </c>
      <c r="T33" s="210"/>
      <c r="U33" s="210"/>
      <c r="V33" s="210"/>
      <c r="W33" s="172">
        <v>0.91490000000000005</v>
      </c>
      <c r="X33" s="172">
        <f>(+O33+S33+W33)/3</f>
        <v>0.88930000000000009</v>
      </c>
      <c r="Y33" s="75" t="s">
        <v>243</v>
      </c>
      <c r="Z33" s="1" t="s">
        <v>54</v>
      </c>
      <c r="AA33" s="4" t="s">
        <v>16</v>
      </c>
    </row>
    <row r="34" spans="1:27" s="7" customFormat="1" ht="20.399999999999999" x14ac:dyDescent="0.25">
      <c r="A34" s="452"/>
      <c r="B34" s="454"/>
      <c r="C34" s="447"/>
      <c r="D34" s="1" t="s">
        <v>78</v>
      </c>
      <c r="E34" s="1">
        <v>1</v>
      </c>
      <c r="F34" s="1"/>
      <c r="G34" s="1">
        <v>1</v>
      </c>
      <c r="H34" s="1"/>
      <c r="I34" s="1"/>
      <c r="J34" s="106" t="s">
        <v>81</v>
      </c>
      <c r="K34" s="26">
        <v>0</v>
      </c>
      <c r="L34" s="176">
        <v>0</v>
      </c>
      <c r="M34" s="176">
        <v>0</v>
      </c>
      <c r="N34" s="176">
        <v>0</v>
      </c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v>0</v>
      </c>
      <c r="V34" s="176">
        <v>0</v>
      </c>
      <c r="W34" s="176">
        <v>0</v>
      </c>
      <c r="X34" s="184">
        <f>AVERAGE(L34:W34)</f>
        <v>0</v>
      </c>
      <c r="Y34" s="75" t="s">
        <v>243</v>
      </c>
      <c r="Z34" s="1" t="s">
        <v>5</v>
      </c>
      <c r="AA34" s="4" t="s">
        <v>16</v>
      </c>
    </row>
    <row r="35" spans="1:27" s="7" customFormat="1" ht="20.399999999999999" x14ac:dyDescent="0.25">
      <c r="A35" s="452"/>
      <c r="B35" s="454"/>
      <c r="C35" s="447"/>
      <c r="D35" s="1" t="s">
        <v>225</v>
      </c>
      <c r="E35" s="1">
        <v>1</v>
      </c>
      <c r="F35" s="1"/>
      <c r="G35" s="1">
        <v>1</v>
      </c>
      <c r="H35" s="1"/>
      <c r="I35" s="1"/>
      <c r="J35" s="106" t="s">
        <v>82</v>
      </c>
      <c r="K35" s="67" t="s">
        <v>212</v>
      </c>
      <c r="L35" s="176">
        <v>1</v>
      </c>
      <c r="M35" s="176">
        <v>1</v>
      </c>
      <c r="N35" s="176">
        <v>1</v>
      </c>
      <c r="O35" s="176">
        <v>1</v>
      </c>
      <c r="P35" s="176">
        <v>1</v>
      </c>
      <c r="Q35" s="176">
        <v>1</v>
      </c>
      <c r="R35" s="176">
        <v>1</v>
      </c>
      <c r="S35" s="176">
        <v>1</v>
      </c>
      <c r="T35" s="176">
        <v>1</v>
      </c>
      <c r="U35" s="176">
        <v>0.93</v>
      </c>
      <c r="V35" s="176">
        <v>1</v>
      </c>
      <c r="W35" s="176">
        <v>1</v>
      </c>
      <c r="X35" s="184">
        <f>AVERAGE(L35:W35)</f>
        <v>0.99416666666666664</v>
      </c>
      <c r="Y35" s="75" t="s">
        <v>243</v>
      </c>
      <c r="Z35" s="1" t="s">
        <v>5</v>
      </c>
      <c r="AA35" s="4" t="s">
        <v>16</v>
      </c>
    </row>
    <row r="36" spans="1:27" s="7" customFormat="1" ht="20.399999999999999" x14ac:dyDescent="0.25">
      <c r="A36" s="452"/>
      <c r="B36" s="454"/>
      <c r="C36" s="447"/>
      <c r="D36" s="1" t="s">
        <v>244</v>
      </c>
      <c r="E36" s="1">
        <v>1</v>
      </c>
      <c r="F36" s="1"/>
      <c r="G36" s="1">
        <v>1</v>
      </c>
      <c r="H36" s="1"/>
      <c r="I36" s="1"/>
      <c r="J36" s="106" t="s">
        <v>83</v>
      </c>
      <c r="K36" s="26">
        <v>1</v>
      </c>
      <c r="L36" s="210"/>
      <c r="M36" s="210"/>
      <c r="N36" s="210"/>
      <c r="O36" s="210"/>
      <c r="P36" s="210"/>
      <c r="Q36" s="210"/>
      <c r="R36" s="210"/>
      <c r="S36" s="210"/>
      <c r="T36" s="244">
        <v>1</v>
      </c>
      <c r="U36" s="210"/>
      <c r="V36" s="210"/>
      <c r="W36" s="210"/>
      <c r="X36" s="184">
        <f>+T36</f>
        <v>1</v>
      </c>
      <c r="Y36" s="75" t="s">
        <v>243</v>
      </c>
      <c r="Z36" s="1" t="s">
        <v>3</v>
      </c>
      <c r="AA36" s="4" t="s">
        <v>16</v>
      </c>
    </row>
    <row r="37" spans="1:27" s="7" customFormat="1" ht="40.5" customHeight="1" x14ac:dyDescent="0.25">
      <c r="A37" s="452"/>
      <c r="B37" s="454"/>
      <c r="C37" s="447"/>
      <c r="D37" s="1" t="s">
        <v>88</v>
      </c>
      <c r="E37" s="1"/>
      <c r="F37" s="1">
        <v>1</v>
      </c>
      <c r="G37" s="1">
        <v>1</v>
      </c>
      <c r="H37" s="1"/>
      <c r="I37" s="1"/>
      <c r="J37" s="15" t="s">
        <v>245</v>
      </c>
      <c r="K37" s="25" t="s">
        <v>166</v>
      </c>
      <c r="L37" s="172">
        <v>0</v>
      </c>
      <c r="M37" s="172">
        <v>0</v>
      </c>
      <c r="N37" s="172">
        <v>1</v>
      </c>
      <c r="O37" s="172">
        <v>0</v>
      </c>
      <c r="P37" s="172">
        <v>0</v>
      </c>
      <c r="Q37" s="172">
        <v>0.82</v>
      </c>
      <c r="R37" s="214">
        <v>1.37</v>
      </c>
      <c r="S37" s="172">
        <v>0.84</v>
      </c>
      <c r="T37" s="172">
        <v>0</v>
      </c>
      <c r="U37" s="172">
        <v>0.87</v>
      </c>
      <c r="V37" s="172">
        <v>0.95</v>
      </c>
      <c r="W37" s="172">
        <v>0.93</v>
      </c>
      <c r="X37" s="184">
        <f>AVERAGE(L37:W37)</f>
        <v>0.56500000000000006</v>
      </c>
      <c r="Y37" s="75" t="s">
        <v>18</v>
      </c>
      <c r="Z37" s="1" t="s">
        <v>5</v>
      </c>
      <c r="AA37" s="4" t="s">
        <v>16</v>
      </c>
    </row>
    <row r="38" spans="1:27" s="7" customFormat="1" ht="20.399999999999999" x14ac:dyDescent="0.25">
      <c r="A38" s="452"/>
      <c r="B38" s="454"/>
      <c r="C38" s="447"/>
      <c r="D38" s="1" t="s">
        <v>89</v>
      </c>
      <c r="E38" s="1">
        <v>1</v>
      </c>
      <c r="F38" s="1"/>
      <c r="G38" s="1">
        <v>1</v>
      </c>
      <c r="H38" s="1"/>
      <c r="I38" s="1"/>
      <c r="J38" s="106" t="s">
        <v>246</v>
      </c>
      <c r="K38" s="25" t="s">
        <v>251</v>
      </c>
      <c r="L38" s="172">
        <v>0.28000000000000003</v>
      </c>
      <c r="M38" s="214">
        <v>2.056</v>
      </c>
      <c r="N38" s="172">
        <v>0.28199999999999997</v>
      </c>
      <c r="O38" s="172">
        <v>0.23200000000000001</v>
      </c>
      <c r="P38" s="172">
        <v>0.23200000000000001</v>
      </c>
      <c r="Q38" s="214">
        <v>1.353</v>
      </c>
      <c r="R38" s="172">
        <v>0.24299999999999999</v>
      </c>
      <c r="S38" s="214">
        <v>0.68700000000000006</v>
      </c>
      <c r="T38" s="172">
        <v>0.20200000000000001</v>
      </c>
      <c r="U38" s="172">
        <v>0.30299999999999999</v>
      </c>
      <c r="V38" s="172">
        <v>0.35099999999999998</v>
      </c>
      <c r="W38" s="177">
        <v>0.188</v>
      </c>
      <c r="X38" s="234">
        <f>AVERAGE(L38:W38)</f>
        <v>0.53408333333333335</v>
      </c>
      <c r="Y38" s="75" t="s">
        <v>18</v>
      </c>
      <c r="Z38" s="1" t="s">
        <v>5</v>
      </c>
      <c r="AA38" s="4" t="s">
        <v>16</v>
      </c>
    </row>
    <row r="39" spans="1:27" s="7" customFormat="1" ht="20.399999999999999" x14ac:dyDescent="0.25">
      <c r="A39" s="456"/>
      <c r="B39" s="450"/>
      <c r="C39" s="447"/>
      <c r="D39" s="75" t="s">
        <v>247</v>
      </c>
      <c r="E39" s="1"/>
      <c r="F39" s="1">
        <v>1</v>
      </c>
      <c r="G39" s="1">
        <v>1</v>
      </c>
      <c r="H39" s="1"/>
      <c r="I39" s="1"/>
      <c r="J39" s="106" t="s">
        <v>164</v>
      </c>
      <c r="K39" s="25" t="s">
        <v>165</v>
      </c>
      <c r="L39" s="179">
        <v>0</v>
      </c>
      <c r="M39" s="179">
        <v>-4</v>
      </c>
      <c r="N39" s="179">
        <v>-1</v>
      </c>
      <c r="O39" s="179">
        <v>-3</v>
      </c>
      <c r="P39" s="179">
        <v>-1</v>
      </c>
      <c r="Q39" s="179">
        <v>-6</v>
      </c>
      <c r="R39" s="179">
        <v>-4</v>
      </c>
      <c r="S39" s="179">
        <v>-2</v>
      </c>
      <c r="T39" s="179">
        <v>-4</v>
      </c>
      <c r="U39" s="179">
        <v>0</v>
      </c>
      <c r="V39" s="179">
        <v>0</v>
      </c>
      <c r="W39" s="179">
        <v>-4</v>
      </c>
      <c r="X39" s="250">
        <f>AVERAGE(L39:W39)</f>
        <v>-2.4166666666666665</v>
      </c>
      <c r="Y39" s="1" t="s">
        <v>143</v>
      </c>
      <c r="Z39" s="1" t="s">
        <v>5</v>
      </c>
      <c r="AA39" s="152" t="s">
        <v>149</v>
      </c>
    </row>
    <row r="40" spans="1:27" s="7" customFormat="1" ht="30.75" customHeight="1" x14ac:dyDescent="0.25">
      <c r="A40" s="480" t="s">
        <v>14</v>
      </c>
      <c r="B40" s="447" t="s">
        <v>11</v>
      </c>
      <c r="C40" s="1" t="s">
        <v>44</v>
      </c>
      <c r="D40" s="1" t="s">
        <v>40</v>
      </c>
      <c r="E40" s="1">
        <v>1</v>
      </c>
      <c r="F40" s="1"/>
      <c r="G40" s="1"/>
      <c r="H40" s="1">
        <v>1</v>
      </c>
      <c r="I40" s="1"/>
      <c r="J40" s="16" t="s">
        <v>20</v>
      </c>
      <c r="K40" s="25" t="s">
        <v>139</v>
      </c>
      <c r="L40" s="210"/>
      <c r="M40" s="210"/>
      <c r="N40" s="210"/>
      <c r="O40" s="210"/>
      <c r="P40" s="210"/>
      <c r="Q40" s="214">
        <v>0.8</v>
      </c>
      <c r="R40" s="210"/>
      <c r="S40" s="210"/>
      <c r="T40" s="210"/>
      <c r="U40" s="210"/>
      <c r="V40" s="210"/>
      <c r="W40" s="172">
        <v>1.2</v>
      </c>
      <c r="X40" s="184">
        <f>(+Q40+W40)/2</f>
        <v>1</v>
      </c>
      <c r="Y40" s="1" t="s">
        <v>51</v>
      </c>
      <c r="Z40" s="447" t="s">
        <v>4</v>
      </c>
      <c r="AA40" s="4" t="s">
        <v>7</v>
      </c>
    </row>
    <row r="41" spans="1:27" s="7" customFormat="1" ht="39.75" customHeight="1" thickBot="1" x14ac:dyDescent="0.3">
      <c r="A41" s="481"/>
      <c r="B41" s="448"/>
      <c r="C41" s="9" t="s">
        <v>45</v>
      </c>
      <c r="D41" s="9" t="s">
        <v>249</v>
      </c>
      <c r="E41" s="9">
        <v>1</v>
      </c>
      <c r="F41" s="9"/>
      <c r="G41" s="9"/>
      <c r="H41" s="9">
        <v>1</v>
      </c>
      <c r="I41" s="9"/>
      <c r="J41" s="17" t="s">
        <v>21</v>
      </c>
      <c r="K41" s="28" t="s">
        <v>139</v>
      </c>
      <c r="L41" s="210"/>
      <c r="M41" s="210"/>
      <c r="N41" s="210"/>
      <c r="O41" s="210"/>
      <c r="P41" s="210"/>
      <c r="Q41" s="193">
        <v>1</v>
      </c>
      <c r="R41" s="215"/>
      <c r="S41" s="215"/>
      <c r="T41" s="215"/>
      <c r="U41" s="215"/>
      <c r="V41" s="215"/>
      <c r="W41" s="193">
        <v>1.2</v>
      </c>
      <c r="X41" s="184">
        <f>(+Q41+W41)/2</f>
        <v>1.1000000000000001</v>
      </c>
      <c r="Y41" s="9" t="s">
        <v>14</v>
      </c>
      <c r="Z41" s="448"/>
      <c r="AA41" s="11" t="s">
        <v>7</v>
      </c>
    </row>
    <row r="43" spans="1:27" hidden="1" x14ac:dyDescent="0.2">
      <c r="E43" s="8">
        <f>SUM(E7:E42)</f>
        <v>13</v>
      </c>
      <c r="F43" s="8">
        <f>SUM(F7:F42)</f>
        <v>21</v>
      </c>
      <c r="G43" s="8">
        <f>SUM(G7:G42)</f>
        <v>22</v>
      </c>
      <c r="H43" s="8">
        <f>SUM(H7:H42)</f>
        <v>9</v>
      </c>
      <c r="I43" s="8">
        <f>SUM(I7:I42)</f>
        <v>3</v>
      </c>
      <c r="Z43" s="30"/>
    </row>
    <row r="48" spans="1:27" ht="17.399999999999999" x14ac:dyDescent="0.3">
      <c r="P48" s="68"/>
    </row>
    <row r="49" spans="15:15" x14ac:dyDescent="0.2">
      <c r="O49" s="72"/>
    </row>
  </sheetData>
  <mergeCells count="26">
    <mergeCell ref="A1:AA2"/>
    <mergeCell ref="A3:C5"/>
    <mergeCell ref="D3:Y3"/>
    <mergeCell ref="D4:Y5"/>
    <mergeCell ref="A7:A17"/>
    <mergeCell ref="B7:B17"/>
    <mergeCell ref="C7:C17"/>
    <mergeCell ref="A18:A24"/>
    <mergeCell ref="B18:B24"/>
    <mergeCell ref="C19:C21"/>
    <mergeCell ref="C22:C23"/>
    <mergeCell ref="A25:A27"/>
    <mergeCell ref="B25:B27"/>
    <mergeCell ref="Z40:Z41"/>
    <mergeCell ref="G29:G30"/>
    <mergeCell ref="H29:H30"/>
    <mergeCell ref="I29:I30"/>
    <mergeCell ref="C31:C39"/>
    <mergeCell ref="D29:D30"/>
    <mergeCell ref="E29:E30"/>
    <mergeCell ref="F29:F30"/>
    <mergeCell ref="A40:A41"/>
    <mergeCell ref="B40:B41"/>
    <mergeCell ref="A28:A39"/>
    <mergeCell ref="B28:B39"/>
    <mergeCell ref="C28:C30"/>
  </mergeCells>
  <pageMargins left="0.51181102362204722" right="0.70866141732283472" top="0.55118110236220474" bottom="0.55118110236220474" header="0.31496062992125984" footer="0.31496062992125984"/>
  <pageSetup paperSize="5" scale="75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B48"/>
  <sheetViews>
    <sheetView topLeftCell="A13" zoomScaleNormal="100" zoomScaleSheetLayoutView="90" workbookViewId="0">
      <selection activeCell="D18" sqref="D18"/>
    </sheetView>
  </sheetViews>
  <sheetFormatPr baseColWidth="10" defaultColWidth="11.44140625" defaultRowHeight="10.199999999999999" x14ac:dyDescent="0.2"/>
  <cols>
    <col min="1" max="1" width="11.109375" style="8" customWidth="1"/>
    <col min="2" max="2" width="10.5546875" style="8" customWidth="1"/>
    <col min="3" max="3" width="14.33203125" style="8" customWidth="1"/>
    <col min="4" max="4" width="14.6640625" style="8" customWidth="1"/>
    <col min="5" max="9" width="2.44140625" style="8" customWidth="1"/>
    <col min="10" max="10" width="25.33203125" style="8" customWidth="1"/>
    <col min="11" max="11" width="8" style="8" customWidth="1"/>
    <col min="12" max="17" width="6.33203125" style="8" bestFit="1" customWidth="1"/>
    <col min="18" max="18" width="6" style="8" customWidth="1"/>
    <col min="19" max="20" width="6.33203125" style="8" bestFit="1" customWidth="1"/>
    <col min="21" max="21" width="7.33203125" style="8" customWidth="1"/>
    <col min="22" max="22" width="6.33203125" style="8" bestFit="1" customWidth="1"/>
    <col min="23" max="23" width="6.44140625" style="8" bestFit="1" customWidth="1"/>
    <col min="24" max="24" width="8.44140625" style="225" bestFit="1" customWidth="1"/>
    <col min="25" max="25" width="13.109375" style="8" customWidth="1"/>
    <col min="26" max="26" width="10.44140625" style="8" bestFit="1" customWidth="1"/>
    <col min="27" max="27" width="11.6640625" style="8" customWidth="1"/>
    <col min="28" max="16384" width="11.44140625" style="8"/>
  </cols>
  <sheetData>
    <row r="1" spans="1:28" ht="12.7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60"/>
    </row>
    <row r="2" spans="1:28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3"/>
      <c r="AA2" s="464"/>
    </row>
    <row r="3" spans="1:28" ht="17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1"/>
      <c r="Z3" s="13" t="s">
        <v>67</v>
      </c>
      <c r="AA3" s="5" t="s">
        <v>68</v>
      </c>
    </row>
    <row r="4" spans="1:28" ht="22.5" customHeight="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4"/>
      <c r="Z4" s="12" t="s">
        <v>64</v>
      </c>
      <c r="AA4" s="6">
        <v>42005</v>
      </c>
    </row>
    <row r="5" spans="1:28" ht="10.8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7"/>
      <c r="Z5" s="213" t="s">
        <v>65</v>
      </c>
      <c r="AA5" s="5">
        <v>8</v>
      </c>
    </row>
    <row r="6" spans="1:28" s="14" customFormat="1" ht="55.8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43101</v>
      </c>
      <c r="M6" s="64">
        <v>43132</v>
      </c>
      <c r="N6" s="64">
        <v>43160</v>
      </c>
      <c r="O6" s="64">
        <v>43191</v>
      </c>
      <c r="P6" s="64">
        <v>43221</v>
      </c>
      <c r="Q6" s="64">
        <v>43252</v>
      </c>
      <c r="R6" s="64">
        <v>43282</v>
      </c>
      <c r="S6" s="64">
        <v>43313</v>
      </c>
      <c r="T6" s="64">
        <v>43344</v>
      </c>
      <c r="U6" s="64">
        <v>43374</v>
      </c>
      <c r="V6" s="64">
        <v>43405</v>
      </c>
      <c r="W6" s="64">
        <v>43435</v>
      </c>
      <c r="X6" s="64" t="s">
        <v>213</v>
      </c>
      <c r="Y6" s="32" t="s">
        <v>6</v>
      </c>
      <c r="Z6" s="32" t="s">
        <v>1</v>
      </c>
      <c r="AA6" s="34" t="s">
        <v>2</v>
      </c>
    </row>
    <row r="7" spans="1:28" s="7" customFormat="1" ht="34.5" customHeight="1" x14ac:dyDescent="0.25">
      <c r="A7" s="478" t="s">
        <v>26</v>
      </c>
      <c r="B7" s="479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172">
        <v>0.98</v>
      </c>
      <c r="M7" s="214">
        <v>0.84</v>
      </c>
      <c r="N7" s="214">
        <v>0.81</v>
      </c>
      <c r="O7" s="172">
        <v>1</v>
      </c>
      <c r="P7" s="214">
        <v>0.92</v>
      </c>
      <c r="Q7" s="214">
        <v>0.8</v>
      </c>
      <c r="R7" s="172">
        <v>0.98</v>
      </c>
      <c r="S7" s="184">
        <v>0.97</v>
      </c>
      <c r="T7" s="184">
        <v>3.3</v>
      </c>
      <c r="U7" s="234">
        <v>0.91</v>
      </c>
      <c r="V7" s="234">
        <v>0.56999999999999995</v>
      </c>
      <c r="W7" s="234">
        <v>0.6</v>
      </c>
      <c r="X7" s="184">
        <f>AVERAGE(L7:W7)</f>
        <v>1.0566666666666666</v>
      </c>
      <c r="Y7" s="35" t="s">
        <v>148</v>
      </c>
      <c r="Z7" s="35" t="s">
        <v>5</v>
      </c>
      <c r="AA7" s="152" t="s">
        <v>149</v>
      </c>
    </row>
    <row r="8" spans="1:28" s="7" customFormat="1" ht="24.75" customHeight="1" x14ac:dyDescent="0.25">
      <c r="A8" s="452"/>
      <c r="B8" s="454"/>
      <c r="C8" s="447"/>
      <c r="D8" s="1" t="s">
        <v>257</v>
      </c>
      <c r="E8" s="1"/>
      <c r="F8" s="1">
        <v>1</v>
      </c>
      <c r="G8" s="1">
        <v>1</v>
      </c>
      <c r="H8" s="1"/>
      <c r="I8" s="1"/>
      <c r="J8" s="106" t="s">
        <v>195</v>
      </c>
      <c r="K8" s="25" t="s">
        <v>180</v>
      </c>
      <c r="L8" s="214">
        <v>0.98</v>
      </c>
      <c r="M8" s="172">
        <v>1</v>
      </c>
      <c r="N8" s="214">
        <v>0.98</v>
      </c>
      <c r="O8" s="214">
        <v>0.98</v>
      </c>
      <c r="P8" s="214">
        <v>0.99</v>
      </c>
      <c r="Q8" s="172">
        <v>1.01</v>
      </c>
      <c r="R8" s="172">
        <v>1</v>
      </c>
      <c r="S8" s="214">
        <v>0.99</v>
      </c>
      <c r="T8" s="214">
        <v>0.98</v>
      </c>
      <c r="U8" s="184">
        <v>1.03</v>
      </c>
      <c r="V8" s="234">
        <v>0.98</v>
      </c>
      <c r="W8" s="184">
        <v>1.2</v>
      </c>
      <c r="X8" s="184">
        <f>AVERAGE(L8:W8)</f>
        <v>1.01</v>
      </c>
      <c r="Y8" s="116" t="s">
        <v>24</v>
      </c>
      <c r="Z8" s="35" t="s">
        <v>5</v>
      </c>
      <c r="AA8" s="4" t="s">
        <v>16</v>
      </c>
    </row>
    <row r="9" spans="1:28" s="7" customFormat="1" ht="38.25" customHeight="1" x14ac:dyDescent="0.25">
      <c r="A9" s="452"/>
      <c r="B9" s="454"/>
      <c r="C9" s="447"/>
      <c r="D9" s="1" t="s">
        <v>214</v>
      </c>
      <c r="E9" s="1"/>
      <c r="F9" s="1">
        <v>1</v>
      </c>
      <c r="H9" s="1">
        <v>1</v>
      </c>
      <c r="I9" s="1"/>
      <c r="J9" s="15" t="s">
        <v>215</v>
      </c>
      <c r="K9" s="25" t="s">
        <v>216</v>
      </c>
      <c r="L9" s="215"/>
      <c r="M9" s="216"/>
      <c r="N9" s="181">
        <v>0.1016</v>
      </c>
      <c r="O9" s="215"/>
      <c r="P9" s="215"/>
      <c r="Q9" s="181">
        <v>0.12330000000000001</v>
      </c>
      <c r="R9" s="215"/>
      <c r="S9" s="215"/>
      <c r="T9" s="181">
        <v>0.1404</v>
      </c>
      <c r="U9" s="215"/>
      <c r="V9" s="215"/>
      <c r="W9" s="181">
        <v>0.14979999999999999</v>
      </c>
      <c r="X9" s="261">
        <f>(+N9+Q9+T9+W9)/4</f>
        <v>0.12877499999999997</v>
      </c>
      <c r="Y9" s="75" t="s">
        <v>148</v>
      </c>
      <c r="Z9" s="1" t="s">
        <v>19</v>
      </c>
      <c r="AA9" s="152" t="s">
        <v>149</v>
      </c>
    </row>
    <row r="10" spans="1:28" s="7" customFormat="1" ht="38.25" customHeight="1" x14ac:dyDescent="0.25">
      <c r="A10" s="452"/>
      <c r="B10" s="454"/>
      <c r="C10" s="447"/>
      <c r="D10" s="1" t="s">
        <v>217</v>
      </c>
      <c r="E10" s="1"/>
      <c r="F10" s="1">
        <v>1</v>
      </c>
      <c r="H10" s="1">
        <v>1</v>
      </c>
      <c r="I10" s="1"/>
      <c r="J10" s="15" t="s">
        <v>218</v>
      </c>
      <c r="K10" s="25" t="s">
        <v>261</v>
      </c>
      <c r="L10" s="215"/>
      <c r="M10" s="215"/>
      <c r="N10" s="181">
        <v>9.74E-2</v>
      </c>
      <c r="O10" s="216"/>
      <c r="P10" s="216"/>
      <c r="Q10" s="181">
        <v>7.0699999999999999E-2</v>
      </c>
      <c r="R10" s="215"/>
      <c r="S10" s="215"/>
      <c r="T10" s="237">
        <v>4.53E-2</v>
      </c>
      <c r="U10" s="215"/>
      <c r="V10" s="215"/>
      <c r="W10" s="237">
        <v>3.1399999999999997E-2</v>
      </c>
      <c r="X10" s="261">
        <f>(+N10+Q10+T10+W10)/4</f>
        <v>6.1200000000000004E-2</v>
      </c>
      <c r="Y10" s="75" t="s">
        <v>148</v>
      </c>
      <c r="Z10" s="1" t="s">
        <v>19</v>
      </c>
      <c r="AA10" s="152" t="s">
        <v>149</v>
      </c>
    </row>
    <row r="11" spans="1:28" s="7" customFormat="1" ht="25.5" customHeight="1" x14ac:dyDescent="0.25">
      <c r="A11" s="452"/>
      <c r="B11" s="454"/>
      <c r="C11" s="447"/>
      <c r="D11" s="1" t="s">
        <v>226</v>
      </c>
      <c r="E11" s="1"/>
      <c r="F11" s="1">
        <v>1</v>
      </c>
      <c r="G11" s="1"/>
      <c r="H11" s="1">
        <v>1</v>
      </c>
      <c r="I11" s="1"/>
      <c r="J11" s="15" t="s">
        <v>191</v>
      </c>
      <c r="K11" s="25" t="s">
        <v>192</v>
      </c>
      <c r="L11" s="253">
        <v>11.78</v>
      </c>
      <c r="M11" s="254">
        <v>14.13</v>
      </c>
      <c r="N11" s="254">
        <v>14.27</v>
      </c>
      <c r="O11" s="255">
        <v>15.28</v>
      </c>
      <c r="P11" s="253">
        <v>14.88</v>
      </c>
      <c r="Q11" s="253">
        <v>10.3</v>
      </c>
      <c r="R11" s="254">
        <v>6.55</v>
      </c>
      <c r="S11" s="254">
        <v>7.15</v>
      </c>
      <c r="T11" s="254">
        <v>8.59</v>
      </c>
      <c r="U11" s="254">
        <v>10.1</v>
      </c>
      <c r="V11" s="254">
        <v>9.67</v>
      </c>
      <c r="W11" s="262">
        <v>8.6300000000000008</v>
      </c>
      <c r="X11" s="264">
        <f>(+L11+M11+O11+P11+R11+S11+U11+V11++N11+Q11+T11+W11)/12</f>
        <v>10.944166666666666</v>
      </c>
      <c r="Y11" s="75" t="s">
        <v>24</v>
      </c>
      <c r="Z11" s="1" t="s">
        <v>5</v>
      </c>
      <c r="AA11" s="4" t="s">
        <v>16</v>
      </c>
      <c r="AB11" s="263"/>
    </row>
    <row r="12" spans="1:28" s="7" customFormat="1" ht="20.399999999999999" x14ac:dyDescent="0.25">
      <c r="A12" s="452"/>
      <c r="B12" s="454"/>
      <c r="C12" s="447"/>
      <c r="D12" s="1" t="s">
        <v>34</v>
      </c>
      <c r="E12" s="1"/>
      <c r="F12" s="1">
        <v>1</v>
      </c>
      <c r="G12" s="1">
        <v>1</v>
      </c>
      <c r="H12" s="1"/>
      <c r="I12" s="1"/>
      <c r="J12" s="106" t="s">
        <v>227</v>
      </c>
      <c r="K12" s="25" t="s">
        <v>180</v>
      </c>
      <c r="L12" s="215"/>
      <c r="M12" s="215"/>
      <c r="N12" s="176">
        <v>1.22</v>
      </c>
      <c r="O12" s="216"/>
      <c r="P12" s="216"/>
      <c r="Q12" s="233">
        <v>0.97</v>
      </c>
      <c r="R12" s="215"/>
      <c r="S12" s="215"/>
      <c r="T12" s="176">
        <v>1.01</v>
      </c>
      <c r="U12" s="215"/>
      <c r="V12" s="215"/>
      <c r="W12" s="176">
        <v>1.01</v>
      </c>
      <c r="X12" s="261">
        <f>(+N12+Q12+T12+W12)/4</f>
        <v>1.0525</v>
      </c>
      <c r="Y12" s="75" t="s">
        <v>117</v>
      </c>
      <c r="Z12" s="1" t="s">
        <v>5</v>
      </c>
      <c r="AA12" s="4" t="s">
        <v>149</v>
      </c>
    </row>
    <row r="13" spans="1:28" s="7" customFormat="1" ht="40.799999999999997" x14ac:dyDescent="0.25">
      <c r="A13" s="452"/>
      <c r="B13" s="454"/>
      <c r="C13" s="447"/>
      <c r="D13" s="1" t="s">
        <v>93</v>
      </c>
      <c r="E13" s="1"/>
      <c r="F13" s="1">
        <v>1</v>
      </c>
      <c r="G13" s="1"/>
      <c r="H13" s="1">
        <v>1</v>
      </c>
      <c r="I13" s="1"/>
      <c r="J13" s="15" t="s">
        <v>219</v>
      </c>
      <c r="K13" s="18" t="s">
        <v>201</v>
      </c>
      <c r="L13" s="210"/>
      <c r="M13" s="172">
        <v>1.1200000000000001</v>
      </c>
      <c r="N13" s="210"/>
      <c r="O13" s="172">
        <v>1</v>
      </c>
      <c r="P13" s="210"/>
      <c r="Q13" s="172">
        <v>1</v>
      </c>
      <c r="R13" s="210"/>
      <c r="S13" s="176">
        <v>1.06</v>
      </c>
      <c r="T13" s="210"/>
      <c r="U13" s="214">
        <v>0.87</v>
      </c>
      <c r="V13" s="210"/>
      <c r="W13" s="172">
        <v>1.0900000000000001</v>
      </c>
      <c r="X13" s="184">
        <f>(+M13+O13+Q13+S13+U13+W13)/6</f>
        <v>1.0233333333333332</v>
      </c>
      <c r="Y13" s="75" t="s">
        <v>117</v>
      </c>
      <c r="Z13" s="1" t="s">
        <v>119</v>
      </c>
      <c r="AA13" s="4" t="s">
        <v>149</v>
      </c>
    </row>
    <row r="14" spans="1:28" s="7" customFormat="1" ht="35.25" customHeight="1" x14ac:dyDescent="0.25">
      <c r="A14" s="452"/>
      <c r="B14" s="454"/>
      <c r="C14" s="447"/>
      <c r="D14" s="1" t="s">
        <v>94</v>
      </c>
      <c r="E14" s="1"/>
      <c r="F14" s="1">
        <v>1</v>
      </c>
      <c r="G14" s="1">
        <v>1</v>
      </c>
      <c r="H14" s="1"/>
      <c r="I14" s="1"/>
      <c r="J14" s="106" t="s">
        <v>228</v>
      </c>
      <c r="K14" s="25" t="s">
        <v>211</v>
      </c>
      <c r="L14" s="210"/>
      <c r="M14" s="172">
        <v>0.44</v>
      </c>
      <c r="N14" s="210"/>
      <c r="O14" s="172">
        <v>0.67</v>
      </c>
      <c r="P14" s="210"/>
      <c r="Q14" s="235">
        <v>0.67</v>
      </c>
      <c r="R14" s="210"/>
      <c r="S14" s="172">
        <v>0.67</v>
      </c>
      <c r="T14" s="210"/>
      <c r="U14" s="172">
        <v>0.56000000000000005</v>
      </c>
      <c r="V14" s="210"/>
      <c r="W14" s="172">
        <v>0.89</v>
      </c>
      <c r="X14" s="184">
        <f>(+M14+O14+Q14+S14+U14+W14)/6</f>
        <v>0.65</v>
      </c>
      <c r="Y14" s="75" t="s">
        <v>117</v>
      </c>
      <c r="Z14" s="1" t="s">
        <v>119</v>
      </c>
      <c r="AA14" s="4" t="s">
        <v>149</v>
      </c>
    </row>
    <row r="15" spans="1:28" s="7" customFormat="1" ht="33.75" customHeight="1" x14ac:dyDescent="0.25">
      <c r="A15" s="452"/>
      <c r="B15" s="454"/>
      <c r="C15" s="447"/>
      <c r="D15" s="1" t="s">
        <v>96</v>
      </c>
      <c r="E15" s="1"/>
      <c r="F15" s="1">
        <v>1</v>
      </c>
      <c r="G15" s="1">
        <v>1</v>
      </c>
      <c r="H15" s="1"/>
      <c r="I15" s="1"/>
      <c r="J15" s="106" t="s">
        <v>97</v>
      </c>
      <c r="K15" s="26">
        <v>1</v>
      </c>
      <c r="L15" s="210"/>
      <c r="M15" s="210"/>
      <c r="N15" s="172">
        <v>1</v>
      </c>
      <c r="O15" s="210"/>
      <c r="P15" s="210"/>
      <c r="Q15" s="172">
        <v>1</v>
      </c>
      <c r="R15" s="210"/>
      <c r="S15" s="210"/>
      <c r="T15" s="172">
        <v>1</v>
      </c>
      <c r="U15" s="210"/>
      <c r="V15" s="210"/>
      <c r="W15" s="172">
        <v>1</v>
      </c>
      <c r="X15" s="261">
        <f>(+N15+Q15+T15+W15)/4</f>
        <v>1</v>
      </c>
      <c r="Y15" s="75" t="s">
        <v>230</v>
      </c>
      <c r="Z15" s="1" t="s">
        <v>19</v>
      </c>
      <c r="AA15" s="4" t="s">
        <v>149</v>
      </c>
    </row>
    <row r="16" spans="1:28" s="7" customFormat="1" ht="32.25" customHeight="1" x14ac:dyDescent="0.25">
      <c r="A16" s="456"/>
      <c r="B16" s="450"/>
      <c r="C16" s="447"/>
      <c r="D16" s="1" t="s">
        <v>98</v>
      </c>
      <c r="E16" s="1">
        <v>1</v>
      </c>
      <c r="F16" s="1"/>
      <c r="G16" s="1">
        <v>1</v>
      </c>
      <c r="H16" s="1"/>
      <c r="I16" s="1"/>
      <c r="J16" s="106" t="s">
        <v>99</v>
      </c>
      <c r="K16" s="18" t="s">
        <v>201</v>
      </c>
      <c r="L16" s="210"/>
      <c r="M16" s="210"/>
      <c r="N16" s="172">
        <v>1</v>
      </c>
      <c r="O16" s="210"/>
      <c r="P16" s="210"/>
      <c r="Q16" s="172">
        <v>1</v>
      </c>
      <c r="R16" s="210"/>
      <c r="S16" s="210"/>
      <c r="T16" s="172">
        <v>1</v>
      </c>
      <c r="U16" s="210"/>
      <c r="V16" s="210"/>
      <c r="W16" s="172">
        <v>1</v>
      </c>
      <c r="X16" s="261">
        <f>(+N16+Q16+T16+W16)/4</f>
        <v>1</v>
      </c>
      <c r="Y16" s="75" t="s">
        <v>230</v>
      </c>
      <c r="Z16" s="1" t="s">
        <v>19</v>
      </c>
      <c r="AA16" s="4" t="s">
        <v>16</v>
      </c>
    </row>
    <row r="17" spans="1:28" s="7" customFormat="1" ht="30.6" x14ac:dyDescent="0.25">
      <c r="A17" s="451" t="s">
        <v>12</v>
      </c>
      <c r="B17" s="449" t="s">
        <v>10</v>
      </c>
      <c r="C17" s="1" t="s">
        <v>74</v>
      </c>
      <c r="D17" s="75" t="s">
        <v>231</v>
      </c>
      <c r="E17" s="1"/>
      <c r="F17" s="1">
        <v>1</v>
      </c>
      <c r="G17" s="1"/>
      <c r="H17" s="1">
        <v>1</v>
      </c>
      <c r="I17" s="1"/>
      <c r="J17" s="106" t="s">
        <v>186</v>
      </c>
      <c r="K17" s="25" t="s">
        <v>146</v>
      </c>
      <c r="L17" s="172">
        <v>0.51</v>
      </c>
      <c r="M17" s="172">
        <v>0.76</v>
      </c>
      <c r="N17" s="180">
        <v>0.54</v>
      </c>
      <c r="O17" s="260">
        <v>0.96</v>
      </c>
      <c r="P17" s="176">
        <v>0.71</v>
      </c>
      <c r="Q17" s="176">
        <v>0.78</v>
      </c>
      <c r="R17" s="214">
        <v>1.41</v>
      </c>
      <c r="S17" s="176">
        <v>0.66</v>
      </c>
      <c r="T17" s="176">
        <v>0.86</v>
      </c>
      <c r="U17" s="176">
        <v>0.78</v>
      </c>
      <c r="V17" s="176">
        <v>0.75</v>
      </c>
      <c r="W17" s="233">
        <v>1.1100000000000001</v>
      </c>
      <c r="X17" s="184">
        <f>AVERAGE(L17:W17)</f>
        <v>0.81916666666666671</v>
      </c>
      <c r="Y17" s="75" t="s">
        <v>148</v>
      </c>
      <c r="Z17" s="1" t="s">
        <v>5</v>
      </c>
      <c r="AA17" s="152" t="s">
        <v>181</v>
      </c>
      <c r="AB17" s="153"/>
    </row>
    <row r="18" spans="1:28" s="7" customFormat="1" ht="20.399999999999999" x14ac:dyDescent="0.25">
      <c r="A18" s="452"/>
      <c r="B18" s="454"/>
      <c r="C18" s="447" t="s">
        <v>43</v>
      </c>
      <c r="D18" s="75" t="s">
        <v>255</v>
      </c>
      <c r="E18" s="75"/>
      <c r="F18" s="75">
        <v>1</v>
      </c>
      <c r="G18" s="75"/>
      <c r="H18" s="75"/>
      <c r="I18" s="75">
        <v>1</v>
      </c>
      <c r="J18" s="106" t="s">
        <v>256</v>
      </c>
      <c r="K18" s="18" t="s">
        <v>200</v>
      </c>
      <c r="L18" s="180">
        <v>0.12</v>
      </c>
      <c r="M18" s="180">
        <v>0.12</v>
      </c>
      <c r="N18" s="180">
        <v>0.12</v>
      </c>
      <c r="O18" s="180">
        <v>0.12</v>
      </c>
      <c r="P18" s="180">
        <v>0.12</v>
      </c>
      <c r="Q18" s="180">
        <v>0.12</v>
      </c>
      <c r="R18" s="180">
        <v>0.12</v>
      </c>
      <c r="S18" s="180">
        <v>0.12</v>
      </c>
      <c r="T18" s="180">
        <v>0.12</v>
      </c>
      <c r="U18" s="180">
        <v>0.12</v>
      </c>
      <c r="V18" s="180">
        <v>0.12</v>
      </c>
      <c r="W18" s="180">
        <v>0.12</v>
      </c>
      <c r="X18" s="184">
        <f>AVERAGE(L18:W18)</f>
        <v>0.12000000000000004</v>
      </c>
      <c r="Y18" s="75" t="s">
        <v>143</v>
      </c>
      <c r="Z18" s="1" t="s">
        <v>5</v>
      </c>
      <c r="AA18" s="152" t="s">
        <v>182</v>
      </c>
      <c r="AB18" s="153"/>
    </row>
    <row r="19" spans="1:28" s="7" customFormat="1" ht="37.5" customHeight="1" x14ac:dyDescent="0.25">
      <c r="A19" s="452"/>
      <c r="B19" s="454"/>
      <c r="C19" s="447"/>
      <c r="D19" s="75" t="s">
        <v>204</v>
      </c>
      <c r="E19" s="75">
        <v>1</v>
      </c>
      <c r="F19" s="75"/>
      <c r="G19" s="75"/>
      <c r="H19" s="75">
        <v>1</v>
      </c>
      <c r="I19" s="75"/>
      <c r="J19" s="106" t="s">
        <v>206</v>
      </c>
      <c r="K19" s="25" t="s">
        <v>208</v>
      </c>
      <c r="L19" s="178">
        <v>0.16139999999999999</v>
      </c>
      <c r="M19" s="178">
        <v>0.21440000000000001</v>
      </c>
      <c r="N19" s="252">
        <v>0.1956</v>
      </c>
      <c r="O19" s="252">
        <v>0.113</v>
      </c>
      <c r="P19" s="178">
        <v>0.19700000000000001</v>
      </c>
      <c r="Q19" s="239">
        <v>0.41899999999999998</v>
      </c>
      <c r="R19" s="178">
        <v>9.2299999999999993E-2</v>
      </c>
      <c r="S19" s="178">
        <v>0.19620000000000001</v>
      </c>
      <c r="T19" s="178">
        <v>0.1234</v>
      </c>
      <c r="U19" s="239">
        <v>0.24060000000000001</v>
      </c>
      <c r="V19" s="178">
        <v>0.1343</v>
      </c>
      <c r="W19" s="178">
        <v>0.2162</v>
      </c>
      <c r="X19" s="245">
        <f>AVERAGE(L19:W19)</f>
        <v>0.19194999999999998</v>
      </c>
      <c r="Y19" s="75" t="s">
        <v>143</v>
      </c>
      <c r="Z19" s="1" t="s">
        <v>5</v>
      </c>
      <c r="AA19" s="152" t="s">
        <v>182</v>
      </c>
      <c r="AB19" s="153"/>
    </row>
    <row r="20" spans="1:28" s="7" customFormat="1" ht="39.6" x14ac:dyDescent="0.25">
      <c r="A20" s="452"/>
      <c r="B20" s="454"/>
      <c r="C20" s="447"/>
      <c r="D20" s="1" t="s">
        <v>33</v>
      </c>
      <c r="E20" s="1"/>
      <c r="F20" s="1">
        <v>1</v>
      </c>
      <c r="G20" s="1">
        <v>1</v>
      </c>
      <c r="H20" s="1"/>
      <c r="I20" s="1"/>
      <c r="J20" s="106" t="s">
        <v>114</v>
      </c>
      <c r="K20" s="18" t="s">
        <v>124</v>
      </c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60">
        <v>-2.1700000000000001E-2</v>
      </c>
      <c r="X20" s="234">
        <f>+W20</f>
        <v>-2.1700000000000001E-2</v>
      </c>
      <c r="Y20" s="75" t="s">
        <v>148</v>
      </c>
      <c r="Z20" s="1" t="s">
        <v>3</v>
      </c>
      <c r="AA20" s="152" t="s">
        <v>183</v>
      </c>
    </row>
    <row r="21" spans="1:28" s="7" customFormat="1" ht="43.5" customHeight="1" x14ac:dyDescent="0.25">
      <c r="A21" s="452"/>
      <c r="B21" s="454"/>
      <c r="C21" s="447" t="s">
        <v>127</v>
      </c>
      <c r="D21" s="75" t="s">
        <v>100</v>
      </c>
      <c r="E21" s="1"/>
      <c r="F21" s="1">
        <v>1</v>
      </c>
      <c r="G21" s="1">
        <v>1</v>
      </c>
      <c r="H21" s="1"/>
      <c r="I21" s="1"/>
      <c r="J21" s="106" t="s">
        <v>82</v>
      </c>
      <c r="K21" s="67" t="s">
        <v>171</v>
      </c>
      <c r="L21" s="210"/>
      <c r="M21" s="210"/>
      <c r="N21" s="180">
        <v>1</v>
      </c>
      <c r="O21" s="210"/>
      <c r="P21" s="210"/>
      <c r="Q21" s="180">
        <v>1</v>
      </c>
      <c r="R21" s="210"/>
      <c r="S21" s="210"/>
      <c r="T21" s="172">
        <v>1</v>
      </c>
      <c r="U21" s="210"/>
      <c r="V21" s="210"/>
      <c r="W21" s="172">
        <v>1</v>
      </c>
      <c r="X21" s="261">
        <f>(+N21+Q21+T21+W21)/4</f>
        <v>1</v>
      </c>
      <c r="Y21" s="75" t="s">
        <v>233</v>
      </c>
      <c r="Z21" s="1" t="s">
        <v>19</v>
      </c>
      <c r="AA21" s="4" t="s">
        <v>7</v>
      </c>
    </row>
    <row r="22" spans="1:28" s="7" customFormat="1" ht="46.5" customHeight="1" x14ac:dyDescent="0.25">
      <c r="A22" s="452"/>
      <c r="B22" s="454"/>
      <c r="C22" s="447"/>
      <c r="D22" s="1" t="s">
        <v>101</v>
      </c>
      <c r="E22" s="1">
        <v>1</v>
      </c>
      <c r="F22" s="1"/>
      <c r="G22" s="1">
        <v>1</v>
      </c>
      <c r="H22" s="1"/>
      <c r="I22" s="1"/>
      <c r="J22" s="106" t="s">
        <v>102</v>
      </c>
      <c r="K22" s="67" t="s">
        <v>112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72">
        <v>0</v>
      </c>
      <c r="W22" s="172">
        <v>0</v>
      </c>
      <c r="X22" s="184">
        <f>AVERAGE(L22:W22)</f>
        <v>0</v>
      </c>
      <c r="Y22" s="75" t="s">
        <v>117</v>
      </c>
      <c r="Z22" s="1" t="s">
        <v>5</v>
      </c>
      <c r="AA22" s="4" t="s">
        <v>149</v>
      </c>
    </row>
    <row r="23" spans="1:28" s="7" customFormat="1" ht="55.5" customHeight="1" x14ac:dyDescent="0.25">
      <c r="A23" s="456"/>
      <c r="B23" s="450"/>
      <c r="C23" s="170" t="s">
        <v>128</v>
      </c>
      <c r="D23" s="1" t="s">
        <v>110</v>
      </c>
      <c r="E23" s="1"/>
      <c r="F23" s="1">
        <v>1</v>
      </c>
      <c r="G23" s="1">
        <v>1</v>
      </c>
      <c r="H23" s="1"/>
      <c r="I23" s="1"/>
      <c r="J23" s="15" t="s">
        <v>111</v>
      </c>
      <c r="K23" s="67">
        <v>1</v>
      </c>
      <c r="L23" s="210"/>
      <c r="M23" s="210"/>
      <c r="N23" s="210"/>
      <c r="O23" s="176">
        <v>1</v>
      </c>
      <c r="P23" s="210"/>
      <c r="Q23" s="210"/>
      <c r="R23" s="210"/>
      <c r="S23" s="176">
        <v>1</v>
      </c>
      <c r="T23" s="210"/>
      <c r="U23" s="210"/>
      <c r="V23" s="210"/>
      <c r="W23" s="176">
        <v>1</v>
      </c>
      <c r="X23" s="184">
        <f>(+O23+S23+W23)/3</f>
        <v>1</v>
      </c>
      <c r="Y23" s="75" t="s">
        <v>234</v>
      </c>
      <c r="Z23" s="1" t="s">
        <v>54</v>
      </c>
      <c r="AA23" s="4" t="s">
        <v>235</v>
      </c>
    </row>
    <row r="24" spans="1:28" s="7" customFormat="1" ht="44.25" customHeight="1" x14ac:dyDescent="0.25">
      <c r="A24" s="451" t="s">
        <v>13</v>
      </c>
      <c r="B24" s="449" t="s">
        <v>9</v>
      </c>
      <c r="C24" s="1" t="s">
        <v>236</v>
      </c>
      <c r="D24" s="1" t="s">
        <v>237</v>
      </c>
      <c r="E24" s="1">
        <v>1</v>
      </c>
      <c r="F24" s="1"/>
      <c r="G24" s="1"/>
      <c r="H24" s="1">
        <v>1</v>
      </c>
      <c r="I24" s="1"/>
      <c r="J24" s="16" t="s">
        <v>160</v>
      </c>
      <c r="K24" s="25" t="s">
        <v>210</v>
      </c>
      <c r="L24" s="210"/>
      <c r="M24" s="210"/>
      <c r="N24" s="210"/>
      <c r="O24" s="210"/>
      <c r="P24" s="210"/>
      <c r="Q24" s="176">
        <v>0.85</v>
      </c>
      <c r="R24" s="210"/>
      <c r="S24" s="210"/>
      <c r="T24" s="210"/>
      <c r="U24" s="210"/>
      <c r="V24" s="210"/>
      <c r="W24" s="176">
        <v>1</v>
      </c>
      <c r="X24" s="184">
        <f>(+Q24+W24)/2</f>
        <v>0.92500000000000004</v>
      </c>
      <c r="Y24" s="75" t="s">
        <v>238</v>
      </c>
      <c r="Z24" s="1" t="s">
        <v>4</v>
      </c>
      <c r="AA24" s="4" t="s">
        <v>239</v>
      </c>
    </row>
    <row r="25" spans="1:28" s="7" customFormat="1" ht="51" x14ac:dyDescent="0.25">
      <c r="A25" s="452"/>
      <c r="B25" s="454"/>
      <c r="C25" s="1" t="s">
        <v>142</v>
      </c>
      <c r="D25" s="75" t="s">
        <v>121</v>
      </c>
      <c r="E25" s="75"/>
      <c r="F25" s="75">
        <v>1</v>
      </c>
      <c r="G25" s="75">
        <v>1</v>
      </c>
      <c r="H25" s="75"/>
      <c r="I25" s="75"/>
      <c r="J25" s="15" t="s">
        <v>109</v>
      </c>
      <c r="K25" s="26" t="s">
        <v>223</v>
      </c>
      <c r="L25" s="176">
        <v>0.88</v>
      </c>
      <c r="M25" s="172">
        <v>0.89</v>
      </c>
      <c r="N25" s="172">
        <v>0.87</v>
      </c>
      <c r="O25" s="214">
        <v>0.77</v>
      </c>
      <c r="P25" s="214">
        <v>0.76</v>
      </c>
      <c r="Q25" s="172">
        <v>0.89</v>
      </c>
      <c r="R25" s="214">
        <v>0.82</v>
      </c>
      <c r="S25" s="176">
        <v>0.95</v>
      </c>
      <c r="T25" s="172">
        <v>0.96</v>
      </c>
      <c r="U25" s="233">
        <v>0.84</v>
      </c>
      <c r="V25" s="172">
        <v>0.88</v>
      </c>
      <c r="W25" s="235">
        <v>0.88</v>
      </c>
      <c r="X25" s="184">
        <f>AVERAGE(L25:W25)</f>
        <v>0.86583333333333357</v>
      </c>
      <c r="Y25" s="75" t="s">
        <v>259</v>
      </c>
      <c r="Z25" s="75" t="s">
        <v>5</v>
      </c>
      <c r="AA25" s="95" t="s">
        <v>123</v>
      </c>
    </row>
    <row r="26" spans="1:28" s="7" customFormat="1" ht="30.6" x14ac:dyDescent="0.25">
      <c r="A26" s="456"/>
      <c r="B26" s="450"/>
      <c r="C26" s="1" t="s">
        <v>241</v>
      </c>
      <c r="D26" s="2" t="s">
        <v>56</v>
      </c>
      <c r="E26" s="2"/>
      <c r="F26" s="1">
        <v>1</v>
      </c>
      <c r="G26" s="2"/>
      <c r="H26" s="2"/>
      <c r="I26" s="1">
        <v>1</v>
      </c>
      <c r="J26" s="16" t="s">
        <v>52</v>
      </c>
      <c r="K26" s="25" t="s">
        <v>135</v>
      </c>
      <c r="L26" s="210"/>
      <c r="M26" s="210"/>
      <c r="N26" s="210"/>
      <c r="O26" s="172">
        <v>0.85</v>
      </c>
      <c r="P26" s="210"/>
      <c r="Q26" s="210"/>
      <c r="R26" s="210"/>
      <c r="S26" s="172">
        <v>0.86880000000000002</v>
      </c>
      <c r="T26" s="210"/>
      <c r="U26" s="210"/>
      <c r="V26" s="210"/>
      <c r="W26" s="172">
        <v>0.88139999999999996</v>
      </c>
      <c r="X26" s="184">
        <f>(+O26+S26+W26)/3</f>
        <v>0.86673333333333336</v>
      </c>
      <c r="Y26" s="75" t="s">
        <v>24</v>
      </c>
      <c r="Z26" s="1" t="s">
        <v>54</v>
      </c>
      <c r="AA26" s="4" t="s">
        <v>16</v>
      </c>
    </row>
    <row r="27" spans="1:28" s="7" customFormat="1" ht="20.399999999999999" x14ac:dyDescent="0.25">
      <c r="A27" s="451" t="s">
        <v>37</v>
      </c>
      <c r="B27" s="449" t="s">
        <v>35</v>
      </c>
      <c r="C27" s="457" t="s">
        <v>25</v>
      </c>
      <c r="D27" s="1" t="s">
        <v>38</v>
      </c>
      <c r="E27" s="1">
        <v>1</v>
      </c>
      <c r="F27" s="1"/>
      <c r="G27" s="1">
        <v>1</v>
      </c>
      <c r="H27" s="1"/>
      <c r="I27" s="1"/>
      <c r="J27" s="106" t="s">
        <v>46</v>
      </c>
      <c r="K27" s="27" t="s">
        <v>136</v>
      </c>
      <c r="L27" s="172">
        <v>0</v>
      </c>
      <c r="M27" s="172">
        <v>0</v>
      </c>
      <c r="N27" s="172">
        <v>0</v>
      </c>
      <c r="O27" s="172">
        <v>0</v>
      </c>
      <c r="P27" s="172">
        <v>0</v>
      </c>
      <c r="Q27" s="172">
        <v>0</v>
      </c>
      <c r="R27" s="172">
        <v>0</v>
      </c>
      <c r="S27" s="172">
        <v>0</v>
      </c>
      <c r="T27" s="172">
        <v>0</v>
      </c>
      <c r="U27" s="172">
        <v>0</v>
      </c>
      <c r="V27" s="172">
        <v>0</v>
      </c>
      <c r="W27" s="172">
        <v>0</v>
      </c>
      <c r="X27" s="184">
        <f>AVERAGE(L27:W27)</f>
        <v>0</v>
      </c>
      <c r="Y27" s="75" t="s">
        <v>24</v>
      </c>
      <c r="Z27" s="1" t="s">
        <v>5</v>
      </c>
      <c r="AA27" s="4" t="s">
        <v>16</v>
      </c>
    </row>
    <row r="28" spans="1:28" s="7" customFormat="1" ht="47.25" customHeight="1" x14ac:dyDescent="0.25">
      <c r="A28" s="452"/>
      <c r="B28" s="454"/>
      <c r="C28" s="457"/>
      <c r="D28" s="447" t="s">
        <v>39</v>
      </c>
      <c r="E28" s="447"/>
      <c r="F28" s="447">
        <v>1</v>
      </c>
      <c r="G28" s="447">
        <v>1</v>
      </c>
      <c r="H28" s="447"/>
      <c r="I28" s="447"/>
      <c r="J28" s="15" t="s">
        <v>17</v>
      </c>
      <c r="K28" s="222" t="s">
        <v>137</v>
      </c>
      <c r="L28" s="176">
        <v>1</v>
      </c>
      <c r="M28" s="176">
        <v>1</v>
      </c>
      <c r="N28" s="176">
        <v>0.99</v>
      </c>
      <c r="O28" s="176">
        <v>0.99</v>
      </c>
      <c r="P28" s="176">
        <v>0.99</v>
      </c>
      <c r="Q28" s="176">
        <v>0.99</v>
      </c>
      <c r="R28" s="176">
        <v>1</v>
      </c>
      <c r="S28" s="176">
        <v>1</v>
      </c>
      <c r="T28" s="176">
        <v>0.99</v>
      </c>
      <c r="U28" s="176">
        <v>1</v>
      </c>
      <c r="V28" s="176">
        <v>1</v>
      </c>
      <c r="W28" s="176">
        <v>0.99</v>
      </c>
      <c r="X28" s="184">
        <f>AVERAGE(L28:W28)</f>
        <v>0.99500000000000011</v>
      </c>
      <c r="Y28" s="75" t="s">
        <v>24</v>
      </c>
      <c r="Z28" s="1" t="s">
        <v>5</v>
      </c>
      <c r="AA28" s="4" t="s">
        <v>16</v>
      </c>
    </row>
    <row r="29" spans="1:28" s="7" customFormat="1" ht="30.6" x14ac:dyDescent="0.25">
      <c r="A29" s="452"/>
      <c r="B29" s="454"/>
      <c r="C29" s="457"/>
      <c r="D29" s="447"/>
      <c r="E29" s="447"/>
      <c r="F29" s="447"/>
      <c r="G29" s="447"/>
      <c r="H29" s="447"/>
      <c r="I29" s="447"/>
      <c r="J29" s="15" t="s">
        <v>167</v>
      </c>
      <c r="K29" s="222" t="s">
        <v>137</v>
      </c>
      <c r="L29" s="176">
        <v>1</v>
      </c>
      <c r="M29" s="176">
        <v>1</v>
      </c>
      <c r="N29" s="176">
        <v>1</v>
      </c>
      <c r="O29" s="176">
        <v>1</v>
      </c>
      <c r="P29" s="176">
        <v>1</v>
      </c>
      <c r="Q29" s="176">
        <v>1</v>
      </c>
      <c r="R29" s="176">
        <v>1</v>
      </c>
      <c r="S29" s="176">
        <v>1</v>
      </c>
      <c r="T29" s="176">
        <v>1</v>
      </c>
      <c r="U29" s="176">
        <v>1</v>
      </c>
      <c r="V29" s="176">
        <v>1</v>
      </c>
      <c r="W29" s="176">
        <v>1</v>
      </c>
      <c r="X29" s="184">
        <f>AVERAGE(L29:W29)</f>
        <v>1</v>
      </c>
      <c r="Y29" s="75" t="s">
        <v>24</v>
      </c>
      <c r="Z29" s="1" t="s">
        <v>5</v>
      </c>
      <c r="AA29" s="4" t="s">
        <v>16</v>
      </c>
    </row>
    <row r="30" spans="1:28" s="7" customFormat="1" ht="30.6" x14ac:dyDescent="0.25">
      <c r="A30" s="452"/>
      <c r="B30" s="454"/>
      <c r="C30" s="447" t="s">
        <v>242</v>
      </c>
      <c r="D30" s="1" t="s">
        <v>253</v>
      </c>
      <c r="E30" s="1">
        <v>1</v>
      </c>
      <c r="F30" s="1"/>
      <c r="G30" s="1">
        <v>1</v>
      </c>
      <c r="H30" s="1"/>
      <c r="I30" s="1"/>
      <c r="J30" s="106" t="s">
        <v>220</v>
      </c>
      <c r="K30" s="25" t="s">
        <v>252</v>
      </c>
      <c r="L30" s="172">
        <v>0.49</v>
      </c>
      <c r="M30" s="172">
        <v>0.56000000000000005</v>
      </c>
      <c r="N30" s="172">
        <v>0.62</v>
      </c>
      <c r="O30" s="172">
        <v>0.67</v>
      </c>
      <c r="P30" s="176">
        <v>0.75</v>
      </c>
      <c r="Q30" s="176">
        <v>2.1999999999999999E-2</v>
      </c>
      <c r="R30" s="176">
        <v>0.09</v>
      </c>
      <c r="S30" s="176">
        <v>0.154</v>
      </c>
      <c r="T30" s="176">
        <v>0.224</v>
      </c>
      <c r="U30" s="176">
        <v>0.28899999999999998</v>
      </c>
      <c r="V30" s="176">
        <v>0.371</v>
      </c>
      <c r="W30" s="176">
        <v>0.41599999999999998</v>
      </c>
      <c r="X30" s="184">
        <f>AVERAGE(L30:W30)</f>
        <v>0.38800000000000007</v>
      </c>
      <c r="Y30" s="75" t="s">
        <v>243</v>
      </c>
      <c r="Z30" s="1" t="s">
        <v>5</v>
      </c>
      <c r="AA30" s="4" t="s">
        <v>16</v>
      </c>
    </row>
    <row r="31" spans="1:28" s="7" customFormat="1" ht="30.6" x14ac:dyDescent="0.25">
      <c r="A31" s="452"/>
      <c r="B31" s="454"/>
      <c r="C31" s="447"/>
      <c r="D31" s="1" t="s">
        <v>254</v>
      </c>
      <c r="E31" s="1">
        <v>1</v>
      </c>
      <c r="F31" s="1"/>
      <c r="G31" s="1">
        <v>1</v>
      </c>
      <c r="H31" s="1"/>
      <c r="I31" s="1"/>
      <c r="J31" s="106" t="s">
        <v>220</v>
      </c>
      <c r="K31" s="25" t="s">
        <v>252</v>
      </c>
      <c r="L31" s="244">
        <v>0.62</v>
      </c>
      <c r="M31" s="244">
        <v>0.69</v>
      </c>
      <c r="N31" s="244">
        <v>0.76</v>
      </c>
      <c r="O31" s="233">
        <v>0.83499999999999996</v>
      </c>
      <c r="P31" s="260">
        <v>0.88700000000000001</v>
      </c>
      <c r="Q31" s="180">
        <v>3.6999999999999998E-2</v>
      </c>
      <c r="R31" s="180">
        <v>9.8000000000000004E-2</v>
      </c>
      <c r="S31" s="176">
        <v>0.17</v>
      </c>
      <c r="T31" s="180">
        <v>0.224</v>
      </c>
      <c r="U31" s="180">
        <v>0.29499999999999998</v>
      </c>
      <c r="V31" s="180">
        <v>0.34</v>
      </c>
      <c r="W31" s="176">
        <v>0.42199999999999999</v>
      </c>
      <c r="X31" s="184">
        <f>AVERAGE(L31:W31)</f>
        <v>0.44816666666666666</v>
      </c>
      <c r="Y31" s="75" t="s">
        <v>243</v>
      </c>
      <c r="Z31" s="1" t="s">
        <v>5</v>
      </c>
      <c r="AA31" s="4" t="s">
        <v>16</v>
      </c>
    </row>
    <row r="32" spans="1:28" s="7" customFormat="1" ht="20.399999999999999" x14ac:dyDescent="0.25">
      <c r="A32" s="452"/>
      <c r="B32" s="454"/>
      <c r="C32" s="447"/>
      <c r="D32" s="1" t="s">
        <v>77</v>
      </c>
      <c r="E32" s="1"/>
      <c r="F32" s="1">
        <v>1</v>
      </c>
      <c r="G32" s="1">
        <v>1</v>
      </c>
      <c r="H32" s="1"/>
      <c r="I32" s="1"/>
      <c r="J32" s="106" t="s">
        <v>52</v>
      </c>
      <c r="K32" s="26" t="s">
        <v>86</v>
      </c>
      <c r="L32" s="210"/>
      <c r="M32" s="210"/>
      <c r="N32" s="210"/>
      <c r="O32" s="214">
        <v>0.77</v>
      </c>
      <c r="P32" s="210"/>
      <c r="Q32" s="210"/>
      <c r="R32" s="210"/>
      <c r="S32" s="172">
        <v>0.96489999999999998</v>
      </c>
      <c r="T32" s="210"/>
      <c r="U32" s="210"/>
      <c r="V32" s="210"/>
      <c r="W32" s="172">
        <v>0.92200000000000004</v>
      </c>
      <c r="X32" s="184">
        <f>(+O32+S32+W32)/3</f>
        <v>0.88563333333333338</v>
      </c>
      <c r="Y32" s="75" t="s">
        <v>243</v>
      </c>
      <c r="Z32" s="1" t="s">
        <v>54</v>
      </c>
      <c r="AA32" s="4" t="s">
        <v>16</v>
      </c>
    </row>
    <row r="33" spans="1:27" s="7" customFormat="1" ht="20.399999999999999" x14ac:dyDescent="0.25">
      <c r="A33" s="452"/>
      <c r="B33" s="454"/>
      <c r="C33" s="447"/>
      <c r="D33" s="1" t="s">
        <v>78</v>
      </c>
      <c r="E33" s="1">
        <v>1</v>
      </c>
      <c r="F33" s="1"/>
      <c r="G33" s="1">
        <v>1</v>
      </c>
      <c r="H33" s="1"/>
      <c r="I33" s="1"/>
      <c r="J33" s="106" t="s">
        <v>81</v>
      </c>
      <c r="K33" s="26">
        <v>0</v>
      </c>
      <c r="L33" s="176">
        <v>0</v>
      </c>
      <c r="M33" s="176">
        <v>0</v>
      </c>
      <c r="N33" s="176">
        <v>0</v>
      </c>
      <c r="O33" s="176">
        <v>0</v>
      </c>
      <c r="P33" s="176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6">
        <v>0</v>
      </c>
      <c r="W33" s="176">
        <v>0</v>
      </c>
      <c r="X33" s="184">
        <f>AVERAGE(L33:W33)</f>
        <v>0</v>
      </c>
      <c r="Y33" s="75" t="s">
        <v>243</v>
      </c>
      <c r="Z33" s="1" t="s">
        <v>5</v>
      </c>
      <c r="AA33" s="4" t="s">
        <v>16</v>
      </c>
    </row>
    <row r="34" spans="1:27" s="7" customFormat="1" ht="20.399999999999999" x14ac:dyDescent="0.25">
      <c r="A34" s="452"/>
      <c r="B34" s="454"/>
      <c r="C34" s="447"/>
      <c r="D34" s="1" t="s">
        <v>225</v>
      </c>
      <c r="E34" s="1">
        <v>1</v>
      </c>
      <c r="F34" s="1"/>
      <c r="G34" s="1">
        <v>1</v>
      </c>
      <c r="H34" s="1"/>
      <c r="I34" s="1"/>
      <c r="J34" s="106" t="s">
        <v>82</v>
      </c>
      <c r="K34" s="67" t="s">
        <v>212</v>
      </c>
      <c r="L34" s="176">
        <v>1.07</v>
      </c>
      <c r="M34" s="176">
        <v>1</v>
      </c>
      <c r="N34" s="176">
        <v>1</v>
      </c>
      <c r="O34" s="176">
        <v>1</v>
      </c>
      <c r="P34" s="176">
        <v>1</v>
      </c>
      <c r="Q34" s="176">
        <v>1</v>
      </c>
      <c r="R34" s="176">
        <v>1</v>
      </c>
      <c r="S34" s="176">
        <v>1</v>
      </c>
      <c r="T34" s="176">
        <v>1</v>
      </c>
      <c r="U34" s="176">
        <v>1</v>
      </c>
      <c r="V34" s="176">
        <v>1</v>
      </c>
      <c r="W34" s="176">
        <v>1</v>
      </c>
      <c r="X34" s="184">
        <f>AVERAGE(L34:W34)</f>
        <v>1.0058333333333334</v>
      </c>
      <c r="Y34" s="75" t="s">
        <v>243</v>
      </c>
      <c r="Z34" s="1" t="s">
        <v>5</v>
      </c>
      <c r="AA34" s="4" t="s">
        <v>16</v>
      </c>
    </row>
    <row r="35" spans="1:27" s="7" customFormat="1" ht="20.399999999999999" x14ac:dyDescent="0.25">
      <c r="A35" s="452"/>
      <c r="B35" s="454"/>
      <c r="C35" s="447"/>
      <c r="D35" s="1" t="s">
        <v>244</v>
      </c>
      <c r="E35" s="1">
        <v>1</v>
      </c>
      <c r="F35" s="1"/>
      <c r="G35" s="1">
        <v>1</v>
      </c>
      <c r="H35" s="1"/>
      <c r="I35" s="1"/>
      <c r="J35" s="106" t="s">
        <v>83</v>
      </c>
      <c r="K35" s="26">
        <v>1</v>
      </c>
      <c r="L35" s="210"/>
      <c r="M35" s="210"/>
      <c r="N35" s="210"/>
      <c r="O35" s="210"/>
      <c r="P35" s="210"/>
      <c r="Q35" s="210"/>
      <c r="R35" s="210"/>
      <c r="S35" s="210"/>
      <c r="T35" s="244">
        <v>1</v>
      </c>
      <c r="U35" s="210"/>
      <c r="V35" s="210"/>
      <c r="W35" s="210"/>
      <c r="X35" s="184">
        <f>+T35</f>
        <v>1</v>
      </c>
      <c r="Y35" s="75" t="s">
        <v>243</v>
      </c>
      <c r="Z35" s="1" t="s">
        <v>3</v>
      </c>
      <c r="AA35" s="4" t="s">
        <v>16</v>
      </c>
    </row>
    <row r="36" spans="1:27" s="7" customFormat="1" ht="40.5" customHeight="1" x14ac:dyDescent="0.25">
      <c r="A36" s="452"/>
      <c r="B36" s="454"/>
      <c r="C36" s="447"/>
      <c r="D36" s="1" t="s">
        <v>88</v>
      </c>
      <c r="E36" s="1"/>
      <c r="F36" s="1">
        <v>1</v>
      </c>
      <c r="G36" s="1">
        <v>1</v>
      </c>
      <c r="H36" s="1"/>
      <c r="I36" s="1"/>
      <c r="J36" s="15" t="s">
        <v>245</v>
      </c>
      <c r="K36" s="25" t="s">
        <v>166</v>
      </c>
      <c r="L36" s="214">
        <v>1.27</v>
      </c>
      <c r="M36" s="214">
        <v>1.22</v>
      </c>
      <c r="N36" s="172">
        <v>0</v>
      </c>
      <c r="O36" s="172">
        <v>1</v>
      </c>
      <c r="P36" s="172">
        <v>0</v>
      </c>
      <c r="Q36" s="172">
        <v>0</v>
      </c>
      <c r="R36" s="214">
        <v>1.37</v>
      </c>
      <c r="S36" s="172">
        <v>0.98</v>
      </c>
      <c r="T36" s="172">
        <v>0.84</v>
      </c>
      <c r="U36" s="172">
        <v>0.78</v>
      </c>
      <c r="V36" s="172">
        <v>0.82</v>
      </c>
      <c r="W36" s="172">
        <v>0</v>
      </c>
      <c r="X36" s="184">
        <f>AVERAGE(L36:W36)</f>
        <v>0.69</v>
      </c>
      <c r="Y36" s="75" t="s">
        <v>18</v>
      </c>
      <c r="Z36" s="1" t="s">
        <v>5</v>
      </c>
      <c r="AA36" s="4" t="s">
        <v>16</v>
      </c>
    </row>
    <row r="37" spans="1:27" s="7" customFormat="1" ht="20.399999999999999" x14ac:dyDescent="0.25">
      <c r="A37" s="452"/>
      <c r="B37" s="454"/>
      <c r="C37" s="447"/>
      <c r="D37" s="1" t="s">
        <v>89</v>
      </c>
      <c r="E37" s="1">
        <v>1</v>
      </c>
      <c r="F37" s="1"/>
      <c r="G37" s="1">
        <v>1</v>
      </c>
      <c r="H37" s="1"/>
      <c r="I37" s="1"/>
      <c r="J37" s="106" t="s">
        <v>246</v>
      </c>
      <c r="K37" s="25" t="s">
        <v>258</v>
      </c>
      <c r="L37" s="172">
        <v>0.27600000000000002</v>
      </c>
      <c r="M37" s="172">
        <v>0.19600000000000001</v>
      </c>
      <c r="N37" s="214">
        <v>0.58399999999999996</v>
      </c>
      <c r="O37" s="172">
        <v>0.23899999999999999</v>
      </c>
      <c r="P37" s="214">
        <v>1.0449999999999999</v>
      </c>
      <c r="Q37" s="172">
        <v>0.20699999999999999</v>
      </c>
      <c r="R37" s="214">
        <v>0.72099999999999997</v>
      </c>
      <c r="S37" s="172">
        <v>0.32400000000000001</v>
      </c>
      <c r="T37" s="172">
        <v>0.251</v>
      </c>
      <c r="U37" s="172">
        <v>0.28399999999999997</v>
      </c>
      <c r="V37" s="172">
        <v>0.19</v>
      </c>
      <c r="W37" s="172">
        <v>0.34799999999999998</v>
      </c>
      <c r="X37" s="184">
        <f>AVERAGE(L37:W37)</f>
        <v>0.38874999999999998</v>
      </c>
      <c r="Y37" s="75" t="s">
        <v>18</v>
      </c>
      <c r="Z37" s="1" t="s">
        <v>5</v>
      </c>
      <c r="AA37" s="4" t="s">
        <v>16</v>
      </c>
    </row>
    <row r="38" spans="1:27" s="7" customFormat="1" ht="20.399999999999999" x14ac:dyDescent="0.25">
      <c r="A38" s="456"/>
      <c r="B38" s="450"/>
      <c r="C38" s="447"/>
      <c r="D38" s="75" t="s">
        <v>247</v>
      </c>
      <c r="E38" s="1"/>
      <c r="F38" s="1">
        <v>1</v>
      </c>
      <c r="G38" s="1">
        <v>1</v>
      </c>
      <c r="H38" s="1"/>
      <c r="I38" s="1"/>
      <c r="J38" s="106" t="s">
        <v>164</v>
      </c>
      <c r="K38" s="25" t="s">
        <v>165</v>
      </c>
      <c r="L38" s="179">
        <v>-1</v>
      </c>
      <c r="M38" s="179">
        <v>-1</v>
      </c>
      <c r="N38" s="179">
        <v>-3</v>
      </c>
      <c r="O38" s="179">
        <v>-1</v>
      </c>
      <c r="P38" s="179">
        <v>-1</v>
      </c>
      <c r="Q38" s="179">
        <v>-9</v>
      </c>
      <c r="R38" s="179">
        <v>-1</v>
      </c>
      <c r="S38" s="179">
        <v>0</v>
      </c>
      <c r="T38" s="179">
        <v>-2</v>
      </c>
      <c r="U38" s="179">
        <v>-2</v>
      </c>
      <c r="V38" s="179">
        <v>-4</v>
      </c>
      <c r="W38" s="243">
        <v>2</v>
      </c>
      <c r="X38" s="184">
        <f>AVERAGE(L38:W38)</f>
        <v>-1.9166666666666667</v>
      </c>
      <c r="Y38" s="1" t="s">
        <v>143</v>
      </c>
      <c r="Z38" s="1" t="s">
        <v>5</v>
      </c>
      <c r="AA38" s="152" t="s">
        <v>149</v>
      </c>
    </row>
    <row r="39" spans="1:27" s="7" customFormat="1" ht="30.75" customHeight="1" x14ac:dyDescent="0.25">
      <c r="A39" s="480" t="s">
        <v>14</v>
      </c>
      <c r="B39" s="447" t="s">
        <v>11</v>
      </c>
      <c r="C39" s="1" t="s">
        <v>44</v>
      </c>
      <c r="D39" s="1" t="s">
        <v>40</v>
      </c>
      <c r="E39" s="1">
        <v>1</v>
      </c>
      <c r="F39" s="1"/>
      <c r="G39" s="1"/>
      <c r="H39" s="1">
        <v>1</v>
      </c>
      <c r="I39" s="1"/>
      <c r="J39" s="16" t="s">
        <v>20</v>
      </c>
      <c r="K39" s="25" t="s">
        <v>139</v>
      </c>
      <c r="L39" s="210"/>
      <c r="M39" s="210"/>
      <c r="N39" s="210"/>
      <c r="O39" s="210"/>
      <c r="P39" s="210"/>
      <c r="Q39" s="172">
        <v>1</v>
      </c>
      <c r="R39" s="210"/>
      <c r="S39" s="210"/>
      <c r="T39" s="210"/>
      <c r="U39" s="210"/>
      <c r="V39" s="210"/>
      <c r="W39" s="172">
        <v>1</v>
      </c>
      <c r="X39" s="184">
        <f>(+Q39+W39)/2</f>
        <v>1</v>
      </c>
      <c r="Y39" s="1" t="s">
        <v>51</v>
      </c>
      <c r="Z39" s="447" t="s">
        <v>4</v>
      </c>
      <c r="AA39" s="4" t="s">
        <v>7</v>
      </c>
    </row>
    <row r="40" spans="1:27" s="7" customFormat="1" ht="39.75" customHeight="1" thickBot="1" x14ac:dyDescent="0.3">
      <c r="A40" s="481"/>
      <c r="B40" s="448"/>
      <c r="C40" s="9" t="s">
        <v>45</v>
      </c>
      <c r="D40" s="9" t="s">
        <v>249</v>
      </c>
      <c r="E40" s="9">
        <v>1</v>
      </c>
      <c r="F40" s="9"/>
      <c r="G40" s="9"/>
      <c r="H40" s="9">
        <v>1</v>
      </c>
      <c r="I40" s="9"/>
      <c r="J40" s="17" t="s">
        <v>21</v>
      </c>
      <c r="K40" s="28" t="s">
        <v>139</v>
      </c>
      <c r="L40" s="265"/>
      <c r="M40" s="265"/>
      <c r="N40" s="265"/>
      <c r="O40" s="265"/>
      <c r="P40" s="265"/>
      <c r="Q40" s="193">
        <v>1</v>
      </c>
      <c r="R40" s="266"/>
      <c r="S40" s="266"/>
      <c r="T40" s="266"/>
      <c r="U40" s="266"/>
      <c r="V40" s="266"/>
      <c r="W40" s="193">
        <v>1.2</v>
      </c>
      <c r="X40" s="267">
        <f>(+Q40+W40)/2</f>
        <v>1.1000000000000001</v>
      </c>
      <c r="Y40" s="9" t="s">
        <v>14</v>
      </c>
      <c r="Z40" s="448"/>
      <c r="AA40" s="11" t="s">
        <v>7</v>
      </c>
    </row>
    <row r="41" spans="1:27" x14ac:dyDescent="0.2">
      <c r="X41" s="197"/>
    </row>
    <row r="42" spans="1:27" hidden="1" x14ac:dyDescent="0.2">
      <c r="E42" s="8">
        <f>SUM(E7:E41)</f>
        <v>13</v>
      </c>
      <c r="F42" s="8">
        <f>SUM(F7:F41)</f>
        <v>20</v>
      </c>
      <c r="G42" s="8">
        <f>SUM(G7:G41)</f>
        <v>22</v>
      </c>
      <c r="H42" s="8">
        <f>SUM(H7:H41)</f>
        <v>9</v>
      </c>
      <c r="I42" s="8">
        <f>SUM(I7:I41)</f>
        <v>2</v>
      </c>
      <c r="Z42" s="30"/>
    </row>
    <row r="47" spans="1:27" ht="17.399999999999999" x14ac:dyDescent="0.3">
      <c r="P47" s="68"/>
    </row>
    <row r="48" spans="1:27" x14ac:dyDescent="0.2">
      <c r="O48" s="72"/>
    </row>
  </sheetData>
  <mergeCells count="26">
    <mergeCell ref="Z39:Z40"/>
    <mergeCell ref="G28:G29"/>
    <mergeCell ref="H28:H29"/>
    <mergeCell ref="I28:I29"/>
    <mergeCell ref="C30:C38"/>
    <mergeCell ref="D28:D29"/>
    <mergeCell ref="E28:E29"/>
    <mergeCell ref="F28:F29"/>
    <mergeCell ref="A39:A40"/>
    <mergeCell ref="B39:B40"/>
    <mergeCell ref="A27:A38"/>
    <mergeCell ref="B27:B38"/>
    <mergeCell ref="C27:C29"/>
    <mergeCell ref="A17:A23"/>
    <mergeCell ref="B17:B23"/>
    <mergeCell ref="C18:C20"/>
    <mergeCell ref="C21:C22"/>
    <mergeCell ref="A24:A26"/>
    <mergeCell ref="B24:B26"/>
    <mergeCell ref="A1:AA2"/>
    <mergeCell ref="A3:C5"/>
    <mergeCell ref="D3:Y3"/>
    <mergeCell ref="D4:Y5"/>
    <mergeCell ref="A7:A16"/>
    <mergeCell ref="B7:B16"/>
    <mergeCell ref="C7:C16"/>
  </mergeCells>
  <pageMargins left="0.51181102362204722" right="0.70866141732283472" top="0.55118110236220474" bottom="0.55118110236220474" header="0.31496062992125984" footer="0.31496062992125984"/>
  <pageSetup paperSize="5" scale="73" fitToHeight="0" orientation="landscape" r:id="rId1"/>
  <colBreaks count="2" manualBreakCount="2">
    <brk id="10" max="40" man="1"/>
    <brk id="26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B48"/>
  <sheetViews>
    <sheetView topLeftCell="A33" zoomScale="106" zoomScaleNormal="106" zoomScaleSheetLayoutView="90" workbookViewId="0">
      <selection activeCell="A17" sqref="A17:A23"/>
    </sheetView>
  </sheetViews>
  <sheetFormatPr baseColWidth="10" defaultColWidth="11.44140625" defaultRowHeight="10.199999999999999" x14ac:dyDescent="0.2"/>
  <cols>
    <col min="1" max="1" width="11.109375" style="268" customWidth="1"/>
    <col min="2" max="2" width="10.5546875" style="268" customWidth="1"/>
    <col min="3" max="3" width="14.33203125" style="268" customWidth="1"/>
    <col min="4" max="4" width="14.6640625" style="268" customWidth="1"/>
    <col min="5" max="9" width="2.44140625" style="268" customWidth="1"/>
    <col min="10" max="10" width="25.33203125" style="268" customWidth="1"/>
    <col min="11" max="11" width="8" style="268" customWidth="1"/>
    <col min="12" max="17" width="6.33203125" style="268" bestFit="1" customWidth="1"/>
    <col min="18" max="18" width="6" style="268" customWidth="1"/>
    <col min="19" max="20" width="6.33203125" style="268" bestFit="1" customWidth="1"/>
    <col min="21" max="21" width="7.33203125" style="268" customWidth="1"/>
    <col min="22" max="22" width="6.33203125" style="268" bestFit="1" customWidth="1"/>
    <col min="23" max="23" width="6.44140625" style="268" bestFit="1" customWidth="1"/>
    <col min="24" max="24" width="5.5546875" style="340" bestFit="1" customWidth="1"/>
    <col min="25" max="25" width="13.109375" style="268" customWidth="1"/>
    <col min="26" max="26" width="10.44140625" style="268" bestFit="1" customWidth="1"/>
    <col min="27" max="27" width="11.6640625" style="268" customWidth="1"/>
    <col min="28" max="16384" width="11.44140625" style="268"/>
  </cols>
  <sheetData>
    <row r="1" spans="1:28" ht="12.75" customHeight="1" x14ac:dyDescent="0.2">
      <c r="A1" s="493" t="s">
        <v>57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5"/>
    </row>
    <row r="2" spans="1:28" ht="10.8" thickBot="1" x14ac:dyDescent="0.25">
      <c r="A2" s="496"/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8"/>
      <c r="AA2" s="499"/>
    </row>
    <row r="3" spans="1:28" ht="17.25" customHeight="1" thickBot="1" x14ac:dyDescent="0.25">
      <c r="A3" s="493" t="s">
        <v>66</v>
      </c>
      <c r="B3" s="494"/>
      <c r="C3" s="495"/>
      <c r="D3" s="503" t="s">
        <v>63</v>
      </c>
      <c r="E3" s="504"/>
      <c r="F3" s="504"/>
      <c r="G3" s="504"/>
      <c r="H3" s="504"/>
      <c r="I3" s="504"/>
      <c r="J3" s="504"/>
      <c r="K3" s="504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6"/>
      <c r="Z3" s="273" t="s">
        <v>67</v>
      </c>
      <c r="AA3" s="274" t="s">
        <v>68</v>
      </c>
    </row>
    <row r="4" spans="1:28" ht="22.5" customHeight="1" thickBot="1" x14ac:dyDescent="0.25">
      <c r="A4" s="500"/>
      <c r="B4" s="501"/>
      <c r="C4" s="502"/>
      <c r="D4" s="507" t="s">
        <v>62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9"/>
      <c r="Z4" s="275" t="s">
        <v>64</v>
      </c>
      <c r="AA4" s="276">
        <v>42005</v>
      </c>
    </row>
    <row r="5" spans="1:28" ht="10.8" thickBot="1" x14ac:dyDescent="0.25">
      <c r="A5" s="496"/>
      <c r="B5" s="497"/>
      <c r="C5" s="499"/>
      <c r="D5" s="510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2"/>
      <c r="Z5" s="277" t="s">
        <v>65</v>
      </c>
      <c r="AA5" s="274">
        <v>8</v>
      </c>
    </row>
    <row r="6" spans="1:28" s="281" customFormat="1" ht="55.8" thickBot="1" x14ac:dyDescent="0.25">
      <c r="A6" s="269" t="s">
        <v>22</v>
      </c>
      <c r="B6" s="270" t="s">
        <v>27</v>
      </c>
      <c r="C6" s="270" t="s">
        <v>28</v>
      </c>
      <c r="D6" s="270" t="s">
        <v>30</v>
      </c>
      <c r="E6" s="278" t="s">
        <v>69</v>
      </c>
      <c r="F6" s="278" t="s">
        <v>70</v>
      </c>
      <c r="G6" s="278" t="s">
        <v>71</v>
      </c>
      <c r="H6" s="278" t="s">
        <v>72</v>
      </c>
      <c r="I6" s="278" t="s">
        <v>73</v>
      </c>
      <c r="J6" s="271" t="s">
        <v>29</v>
      </c>
      <c r="K6" s="279" t="s">
        <v>0</v>
      </c>
      <c r="L6" s="280">
        <v>43466</v>
      </c>
      <c r="M6" s="280">
        <v>43497</v>
      </c>
      <c r="N6" s="280">
        <v>43525</v>
      </c>
      <c r="O6" s="280">
        <v>43556</v>
      </c>
      <c r="P6" s="280">
        <v>43586</v>
      </c>
      <c r="Q6" s="280">
        <v>43617</v>
      </c>
      <c r="R6" s="280">
        <v>43647</v>
      </c>
      <c r="S6" s="280">
        <v>43678</v>
      </c>
      <c r="T6" s="280">
        <v>43709</v>
      </c>
      <c r="U6" s="280">
        <v>43739</v>
      </c>
      <c r="V6" s="280">
        <v>43770</v>
      </c>
      <c r="W6" s="280">
        <v>43800</v>
      </c>
      <c r="X6" s="280" t="s">
        <v>213</v>
      </c>
      <c r="Y6" s="270" t="s">
        <v>6</v>
      </c>
      <c r="Z6" s="270" t="s">
        <v>1</v>
      </c>
      <c r="AA6" s="272" t="s">
        <v>2</v>
      </c>
    </row>
    <row r="7" spans="1:28" s="290" customFormat="1" ht="34.5" customHeight="1" x14ac:dyDescent="0.25">
      <c r="A7" s="513" t="s">
        <v>26</v>
      </c>
      <c r="B7" s="516" t="s">
        <v>8</v>
      </c>
      <c r="C7" s="518" t="s">
        <v>42</v>
      </c>
      <c r="D7" s="282" t="s">
        <v>31</v>
      </c>
      <c r="E7" s="282"/>
      <c r="F7" s="282">
        <v>1</v>
      </c>
      <c r="G7" s="282">
        <v>1</v>
      </c>
      <c r="H7" s="282"/>
      <c r="I7" s="282"/>
      <c r="J7" s="283" t="s">
        <v>147</v>
      </c>
      <c r="K7" s="284" t="s">
        <v>139</v>
      </c>
      <c r="L7" s="285">
        <v>0.91</v>
      </c>
      <c r="M7" s="285">
        <v>0.76</v>
      </c>
      <c r="N7" s="285">
        <v>0.85</v>
      </c>
      <c r="O7" s="285">
        <v>0.89</v>
      </c>
      <c r="P7" s="286">
        <v>1.48</v>
      </c>
      <c r="Q7" s="285">
        <v>0.78</v>
      </c>
      <c r="R7" s="285">
        <v>0.92</v>
      </c>
      <c r="S7" s="287">
        <v>0.86</v>
      </c>
      <c r="T7" s="287">
        <v>0.79</v>
      </c>
      <c r="U7" s="288">
        <v>0.99</v>
      </c>
      <c r="V7" s="288">
        <v>3.39</v>
      </c>
      <c r="W7" s="288">
        <v>1.5</v>
      </c>
      <c r="X7" s="288">
        <f>AVERAGE(L7:W7)</f>
        <v>1.176666666666667</v>
      </c>
      <c r="Y7" s="282" t="s">
        <v>148</v>
      </c>
      <c r="Z7" s="282" t="s">
        <v>5</v>
      </c>
      <c r="AA7" s="289" t="s">
        <v>149</v>
      </c>
    </row>
    <row r="8" spans="1:28" s="290" customFormat="1" ht="24.75" customHeight="1" x14ac:dyDescent="0.25">
      <c r="A8" s="514"/>
      <c r="B8" s="517"/>
      <c r="C8" s="519"/>
      <c r="D8" s="291" t="s">
        <v>257</v>
      </c>
      <c r="E8" s="291"/>
      <c r="F8" s="291">
        <v>1</v>
      </c>
      <c r="G8" s="291">
        <v>1</v>
      </c>
      <c r="H8" s="291"/>
      <c r="I8" s="291"/>
      <c r="J8" s="292" t="s">
        <v>195</v>
      </c>
      <c r="K8" s="293" t="s">
        <v>180</v>
      </c>
      <c r="L8" s="285">
        <v>0.94</v>
      </c>
      <c r="M8" s="285">
        <v>0.98</v>
      </c>
      <c r="N8" s="285">
        <v>0.97</v>
      </c>
      <c r="O8" s="286">
        <v>1.02</v>
      </c>
      <c r="P8" s="285">
        <v>0.99</v>
      </c>
      <c r="Q8" s="286">
        <v>1.01</v>
      </c>
      <c r="R8" s="286">
        <v>1.03</v>
      </c>
      <c r="S8" s="285">
        <v>0.97</v>
      </c>
      <c r="T8" s="285">
        <v>0.99</v>
      </c>
      <c r="U8" s="288">
        <v>1.03</v>
      </c>
      <c r="V8" s="287">
        <v>0.97</v>
      </c>
      <c r="W8" s="288">
        <v>1.1399999999999999</v>
      </c>
      <c r="X8" s="288">
        <f>AVERAGE(L8:W8)</f>
        <v>1.0033333333333332</v>
      </c>
      <c r="Y8" s="294" t="s">
        <v>24</v>
      </c>
      <c r="Z8" s="282" t="s">
        <v>5</v>
      </c>
      <c r="AA8" s="295" t="s">
        <v>260</v>
      </c>
    </row>
    <row r="9" spans="1:28" s="290" customFormat="1" ht="38.25" customHeight="1" x14ac:dyDescent="0.25">
      <c r="A9" s="514"/>
      <c r="B9" s="517"/>
      <c r="C9" s="519"/>
      <c r="D9" s="291" t="s">
        <v>214</v>
      </c>
      <c r="E9" s="291"/>
      <c r="F9" s="291">
        <v>1</v>
      </c>
      <c r="H9" s="291">
        <v>1</v>
      </c>
      <c r="I9" s="291"/>
      <c r="J9" s="296" t="s">
        <v>215</v>
      </c>
      <c r="K9" s="293" t="s">
        <v>216</v>
      </c>
      <c r="L9" s="297"/>
      <c r="M9" s="298"/>
      <c r="N9" s="299">
        <v>0.1188</v>
      </c>
      <c r="O9" s="297"/>
      <c r="P9" s="297"/>
      <c r="Q9" s="299">
        <v>0.1449</v>
      </c>
      <c r="R9" s="297"/>
      <c r="S9" s="297"/>
      <c r="T9" s="299">
        <v>0.1474</v>
      </c>
      <c r="U9" s="297"/>
      <c r="V9" s="297"/>
      <c r="W9" s="300">
        <v>0.1749</v>
      </c>
      <c r="X9" s="301">
        <f>(+N9+Q9+T9+W9)/4</f>
        <v>0.14650000000000002</v>
      </c>
      <c r="Y9" s="302" t="s">
        <v>148</v>
      </c>
      <c r="Z9" s="291" t="s">
        <v>19</v>
      </c>
      <c r="AA9" s="289" t="s">
        <v>149</v>
      </c>
    </row>
    <row r="10" spans="1:28" s="290" customFormat="1" ht="38.25" customHeight="1" x14ac:dyDescent="0.25">
      <c r="A10" s="514"/>
      <c r="B10" s="517"/>
      <c r="C10" s="519"/>
      <c r="D10" s="291" t="s">
        <v>217</v>
      </c>
      <c r="E10" s="291"/>
      <c r="F10" s="291">
        <v>1</v>
      </c>
      <c r="H10" s="291">
        <v>1</v>
      </c>
      <c r="I10" s="291"/>
      <c r="J10" s="296" t="s">
        <v>218</v>
      </c>
      <c r="K10" s="293" t="s">
        <v>261</v>
      </c>
      <c r="L10" s="297"/>
      <c r="M10" s="297"/>
      <c r="N10" s="299">
        <v>6.6699999999999995E-2</v>
      </c>
      <c r="O10" s="298"/>
      <c r="P10" s="298"/>
      <c r="Q10" s="300">
        <v>4.2099999999999999E-2</v>
      </c>
      <c r="R10" s="297"/>
      <c r="S10" s="297"/>
      <c r="T10" s="300">
        <v>3.2800000000000003E-2</v>
      </c>
      <c r="U10" s="297"/>
      <c r="V10" s="297"/>
      <c r="W10" s="300">
        <v>2.8E-3</v>
      </c>
      <c r="X10" s="303">
        <f>(+N10+Q10+T10+W10)/4</f>
        <v>3.61E-2</v>
      </c>
      <c r="Y10" s="302" t="s">
        <v>148</v>
      </c>
      <c r="Z10" s="291" t="s">
        <v>19</v>
      </c>
      <c r="AA10" s="289" t="s">
        <v>149</v>
      </c>
    </row>
    <row r="11" spans="1:28" s="290" customFormat="1" ht="42" customHeight="1" x14ac:dyDescent="0.25">
      <c r="A11" s="514"/>
      <c r="B11" s="517"/>
      <c r="C11" s="519"/>
      <c r="D11" s="291" t="s">
        <v>226</v>
      </c>
      <c r="E11" s="291"/>
      <c r="F11" s="291">
        <v>1</v>
      </c>
      <c r="G11" s="291"/>
      <c r="H11" s="291">
        <v>1</v>
      </c>
      <c r="I11" s="291"/>
      <c r="J11" s="296" t="s">
        <v>191</v>
      </c>
      <c r="K11" s="293" t="s">
        <v>192</v>
      </c>
      <c r="L11" s="304">
        <v>9.0299999999999994</v>
      </c>
      <c r="M11" s="305">
        <v>9.41</v>
      </c>
      <c r="N11" s="305">
        <v>9.14</v>
      </c>
      <c r="O11" s="305">
        <v>7.87</v>
      </c>
      <c r="P11" s="304">
        <v>7.23</v>
      </c>
      <c r="Q11" s="304">
        <v>9.26</v>
      </c>
      <c r="R11" s="305">
        <v>7.15</v>
      </c>
      <c r="S11" s="305">
        <v>7.49</v>
      </c>
      <c r="T11" s="305">
        <v>8.81</v>
      </c>
      <c r="U11" s="305">
        <v>8.0299999999999994</v>
      </c>
      <c r="V11" s="305">
        <v>7.73</v>
      </c>
      <c r="W11" s="306">
        <v>8.3000000000000007</v>
      </c>
      <c r="X11" s="307">
        <f>AVERAGE(L11:W11)</f>
        <v>8.2874999999999996</v>
      </c>
      <c r="Y11" s="302" t="s">
        <v>143</v>
      </c>
      <c r="Z11" s="291" t="s">
        <v>5</v>
      </c>
      <c r="AA11" s="295" t="s">
        <v>149</v>
      </c>
    </row>
    <row r="12" spans="1:28" s="290" customFormat="1" ht="20.399999999999999" x14ac:dyDescent="0.25">
      <c r="A12" s="514"/>
      <c r="B12" s="517"/>
      <c r="C12" s="519"/>
      <c r="D12" s="291" t="s">
        <v>34</v>
      </c>
      <c r="E12" s="291"/>
      <c r="F12" s="291">
        <v>1</v>
      </c>
      <c r="G12" s="291">
        <v>1</v>
      </c>
      <c r="H12" s="291"/>
      <c r="I12" s="291"/>
      <c r="J12" s="292" t="s">
        <v>227</v>
      </c>
      <c r="K12" s="293" t="s">
        <v>180</v>
      </c>
      <c r="L12" s="297"/>
      <c r="M12" s="297"/>
      <c r="N12" s="308">
        <v>1.07</v>
      </c>
      <c r="O12" s="298"/>
      <c r="P12" s="298"/>
      <c r="Q12" s="309">
        <v>0.97</v>
      </c>
      <c r="R12" s="297"/>
      <c r="S12" s="297"/>
      <c r="T12" s="308">
        <v>1.01</v>
      </c>
      <c r="U12" s="297"/>
      <c r="V12" s="297"/>
      <c r="W12" s="309">
        <v>0.83</v>
      </c>
      <c r="X12" s="303">
        <f>(+N12+Q12+T12+W12)/4</f>
        <v>0.97</v>
      </c>
      <c r="Y12" s="302" t="s">
        <v>117</v>
      </c>
      <c r="Z12" s="291" t="s">
        <v>19</v>
      </c>
      <c r="AA12" s="295" t="s">
        <v>149</v>
      </c>
      <c r="AB12" s="310"/>
    </row>
    <row r="13" spans="1:28" s="290" customFormat="1" ht="40.799999999999997" x14ac:dyDescent="0.25">
      <c r="A13" s="514"/>
      <c r="B13" s="517"/>
      <c r="C13" s="519"/>
      <c r="D13" s="291" t="s">
        <v>93</v>
      </c>
      <c r="E13" s="291"/>
      <c r="F13" s="291">
        <v>1</v>
      </c>
      <c r="G13" s="291"/>
      <c r="H13" s="291">
        <v>1</v>
      </c>
      <c r="I13" s="291"/>
      <c r="J13" s="296" t="s">
        <v>219</v>
      </c>
      <c r="K13" s="311" t="s">
        <v>201</v>
      </c>
      <c r="L13" s="312"/>
      <c r="M13" s="286">
        <v>1</v>
      </c>
      <c r="N13" s="312"/>
      <c r="O13" s="285">
        <v>0.97</v>
      </c>
      <c r="P13" s="312"/>
      <c r="Q13" s="285">
        <v>0.96</v>
      </c>
      <c r="R13" s="312"/>
      <c r="S13" s="308">
        <v>1</v>
      </c>
      <c r="T13" s="312"/>
      <c r="U13" s="285">
        <v>0.95</v>
      </c>
      <c r="V13" s="312"/>
      <c r="W13" s="286">
        <v>1.07</v>
      </c>
      <c r="X13" s="287">
        <f>(+M13+O13+Q13+S13+U13+W13)/6</f>
        <v>0.9916666666666667</v>
      </c>
      <c r="Y13" s="302" t="s">
        <v>117</v>
      </c>
      <c r="Z13" s="291" t="s">
        <v>119</v>
      </c>
      <c r="AA13" s="295" t="s">
        <v>16</v>
      </c>
    </row>
    <row r="14" spans="1:28" s="290" customFormat="1" ht="35.25" customHeight="1" x14ac:dyDescent="0.25">
      <c r="A14" s="514"/>
      <c r="B14" s="517"/>
      <c r="C14" s="519"/>
      <c r="D14" s="291" t="s">
        <v>94</v>
      </c>
      <c r="E14" s="291"/>
      <c r="F14" s="291">
        <v>1</v>
      </c>
      <c r="G14" s="291">
        <v>1</v>
      </c>
      <c r="H14" s="291"/>
      <c r="I14" s="291"/>
      <c r="J14" s="292" t="s">
        <v>228</v>
      </c>
      <c r="K14" s="293" t="s">
        <v>211</v>
      </c>
      <c r="L14" s="312"/>
      <c r="M14" s="286">
        <v>0.44</v>
      </c>
      <c r="N14" s="312"/>
      <c r="O14" s="286">
        <v>0.78</v>
      </c>
      <c r="P14" s="312"/>
      <c r="Q14" s="313">
        <v>0.67</v>
      </c>
      <c r="R14" s="312"/>
      <c r="S14" s="308">
        <v>0.78</v>
      </c>
      <c r="T14" s="312"/>
      <c r="U14" s="286">
        <v>0.44</v>
      </c>
      <c r="V14" s="312"/>
      <c r="W14" s="286">
        <v>0.78</v>
      </c>
      <c r="X14" s="288">
        <f>(+M14+O14+Q14+S14+U14+W14)/6</f>
        <v>0.64833333333333332</v>
      </c>
      <c r="Y14" s="302" t="s">
        <v>117</v>
      </c>
      <c r="Z14" s="291" t="s">
        <v>119</v>
      </c>
      <c r="AA14" s="295" t="s">
        <v>16</v>
      </c>
    </row>
    <row r="15" spans="1:28" s="290" customFormat="1" ht="33.75" customHeight="1" x14ac:dyDescent="0.25">
      <c r="A15" s="514"/>
      <c r="B15" s="517"/>
      <c r="C15" s="519"/>
      <c r="D15" s="291" t="s">
        <v>96</v>
      </c>
      <c r="E15" s="291"/>
      <c r="F15" s="291">
        <v>1</v>
      </c>
      <c r="G15" s="291">
        <v>1</v>
      </c>
      <c r="H15" s="291"/>
      <c r="I15" s="291"/>
      <c r="J15" s="292" t="s">
        <v>97</v>
      </c>
      <c r="K15" s="314" t="s">
        <v>280</v>
      </c>
      <c r="L15" s="312"/>
      <c r="M15" s="312"/>
      <c r="N15" s="286">
        <v>1</v>
      </c>
      <c r="O15" s="312"/>
      <c r="P15" s="312"/>
      <c r="Q15" s="286">
        <v>1</v>
      </c>
      <c r="R15" s="312"/>
      <c r="S15" s="312"/>
      <c r="T15" s="286">
        <v>1</v>
      </c>
      <c r="U15" s="312"/>
      <c r="V15" s="312"/>
      <c r="W15" s="286">
        <v>1</v>
      </c>
      <c r="X15" s="315">
        <f>(+N15+Q15+T15+W15)/4</f>
        <v>1</v>
      </c>
      <c r="Y15" s="302" t="s">
        <v>230</v>
      </c>
      <c r="Z15" s="291" t="s">
        <v>19</v>
      </c>
      <c r="AA15" s="295" t="s">
        <v>149</v>
      </c>
    </row>
    <row r="16" spans="1:28" s="290" customFormat="1" ht="32.25" customHeight="1" x14ac:dyDescent="0.25">
      <c r="A16" s="515"/>
      <c r="B16" s="518"/>
      <c r="C16" s="519"/>
      <c r="D16" s="291" t="s">
        <v>98</v>
      </c>
      <c r="E16" s="291">
        <v>1</v>
      </c>
      <c r="F16" s="291"/>
      <c r="G16" s="291">
        <v>1</v>
      </c>
      <c r="H16" s="291"/>
      <c r="I16" s="291"/>
      <c r="J16" s="292" t="s">
        <v>99</v>
      </c>
      <c r="K16" s="311" t="s">
        <v>201</v>
      </c>
      <c r="L16" s="312"/>
      <c r="M16" s="312"/>
      <c r="N16" s="286">
        <v>1</v>
      </c>
      <c r="O16" s="312"/>
      <c r="P16" s="312"/>
      <c r="Q16" s="286">
        <v>1</v>
      </c>
      <c r="R16" s="312"/>
      <c r="S16" s="312"/>
      <c r="T16" s="286">
        <v>1</v>
      </c>
      <c r="U16" s="312"/>
      <c r="V16" s="312"/>
      <c r="W16" s="286">
        <v>1</v>
      </c>
      <c r="X16" s="315">
        <f>(+N16+Q16+T16+W16)/4</f>
        <v>1</v>
      </c>
      <c r="Y16" s="302" t="s">
        <v>230</v>
      </c>
      <c r="Z16" s="291" t="s">
        <v>19</v>
      </c>
      <c r="AA16" s="295" t="s">
        <v>16</v>
      </c>
    </row>
    <row r="17" spans="1:28" s="290" customFormat="1" ht="30.6" x14ac:dyDescent="0.25">
      <c r="A17" s="520" t="s">
        <v>12</v>
      </c>
      <c r="B17" s="521" t="s">
        <v>10</v>
      </c>
      <c r="C17" s="291" t="s">
        <v>74</v>
      </c>
      <c r="D17" s="302" t="s">
        <v>231</v>
      </c>
      <c r="E17" s="291"/>
      <c r="F17" s="291">
        <v>1</v>
      </c>
      <c r="G17" s="291"/>
      <c r="H17" s="291">
        <v>1</v>
      </c>
      <c r="I17" s="291"/>
      <c r="J17" s="292" t="s">
        <v>186</v>
      </c>
      <c r="K17" s="293" t="s">
        <v>146</v>
      </c>
      <c r="L17" s="286">
        <v>0.45</v>
      </c>
      <c r="M17" s="286">
        <v>0.43</v>
      </c>
      <c r="N17" s="317">
        <v>0.69</v>
      </c>
      <c r="O17" s="317">
        <v>0.68</v>
      </c>
      <c r="P17" s="308">
        <v>0.86</v>
      </c>
      <c r="Q17" s="308">
        <v>0.67</v>
      </c>
      <c r="R17" s="285">
        <v>1.76</v>
      </c>
      <c r="S17" s="308">
        <v>0.76</v>
      </c>
      <c r="T17" s="308">
        <v>0.93</v>
      </c>
      <c r="U17" s="308">
        <v>0.75</v>
      </c>
      <c r="V17" s="309">
        <v>1.1299999999999999</v>
      </c>
      <c r="W17" s="309">
        <v>1.82</v>
      </c>
      <c r="X17" s="288">
        <f>AVERAGE(L17:W17)</f>
        <v>0.91083333333333327</v>
      </c>
      <c r="Y17" s="302" t="s">
        <v>148</v>
      </c>
      <c r="Z17" s="291" t="s">
        <v>5</v>
      </c>
      <c r="AA17" s="289" t="s">
        <v>181</v>
      </c>
    </row>
    <row r="18" spans="1:28" s="290" customFormat="1" ht="20.399999999999999" x14ac:dyDescent="0.25">
      <c r="A18" s="514"/>
      <c r="B18" s="517"/>
      <c r="C18" s="519" t="s">
        <v>43</v>
      </c>
      <c r="D18" s="302" t="s">
        <v>255</v>
      </c>
      <c r="E18" s="302"/>
      <c r="F18" s="302">
        <v>1</v>
      </c>
      <c r="G18" s="302"/>
      <c r="H18" s="302"/>
      <c r="I18" s="302">
        <v>1</v>
      </c>
      <c r="J18" s="292" t="s">
        <v>256</v>
      </c>
      <c r="K18" s="311" t="s">
        <v>200</v>
      </c>
      <c r="L18" s="317">
        <v>0.12</v>
      </c>
      <c r="M18" s="317">
        <v>0.12</v>
      </c>
      <c r="N18" s="317">
        <v>0.12</v>
      </c>
      <c r="O18" s="317">
        <v>0.12</v>
      </c>
      <c r="P18" s="317">
        <v>0.12</v>
      </c>
      <c r="Q18" s="317">
        <v>0.12</v>
      </c>
      <c r="R18" s="317">
        <v>0.12</v>
      </c>
      <c r="S18" s="317">
        <v>0.12</v>
      </c>
      <c r="T18" s="317">
        <v>0.12</v>
      </c>
      <c r="U18" s="317">
        <v>0.12</v>
      </c>
      <c r="V18" s="317">
        <v>0.12</v>
      </c>
      <c r="W18" s="317">
        <v>0.12</v>
      </c>
      <c r="X18" s="288">
        <f>AVERAGE(L18:W18)</f>
        <v>0.12000000000000004</v>
      </c>
      <c r="Y18" s="302" t="s">
        <v>143</v>
      </c>
      <c r="Z18" s="291" t="s">
        <v>5</v>
      </c>
      <c r="AA18" s="289" t="s">
        <v>182</v>
      </c>
      <c r="AB18" s="318"/>
    </row>
    <row r="19" spans="1:28" s="290" customFormat="1" ht="37.5" customHeight="1" x14ac:dyDescent="0.25">
      <c r="A19" s="514"/>
      <c r="B19" s="517"/>
      <c r="C19" s="519"/>
      <c r="D19" s="302" t="s">
        <v>204</v>
      </c>
      <c r="E19" s="302">
        <v>1</v>
      </c>
      <c r="F19" s="302"/>
      <c r="G19" s="302"/>
      <c r="H19" s="302">
        <v>1</v>
      </c>
      <c r="I19" s="302"/>
      <c r="J19" s="292" t="s">
        <v>206</v>
      </c>
      <c r="K19" s="293" t="s">
        <v>208</v>
      </c>
      <c r="L19" s="319">
        <v>0.1696</v>
      </c>
      <c r="M19" s="319">
        <v>0.1772</v>
      </c>
      <c r="N19" s="320">
        <v>0.15390000000000001</v>
      </c>
      <c r="O19" s="321">
        <v>0.2621</v>
      </c>
      <c r="P19" s="319">
        <v>0.14480000000000001</v>
      </c>
      <c r="Q19" s="319">
        <v>0.17879999999999999</v>
      </c>
      <c r="R19" s="319">
        <v>8.0699999999999994E-2</v>
      </c>
      <c r="S19" s="319">
        <v>0.15690000000000001</v>
      </c>
      <c r="T19" s="319">
        <v>0.15629999999999999</v>
      </c>
      <c r="U19" s="319">
        <v>0.151</v>
      </c>
      <c r="V19" s="319">
        <v>0.11219999999999999</v>
      </c>
      <c r="W19" s="319">
        <v>0.17130000000000001</v>
      </c>
      <c r="X19" s="288">
        <f>AVERAGE(L19:W19)</f>
        <v>0.15956666666666669</v>
      </c>
      <c r="Y19" s="302" t="s">
        <v>143</v>
      </c>
      <c r="Z19" s="291" t="s">
        <v>5</v>
      </c>
      <c r="AA19" s="289" t="s">
        <v>182</v>
      </c>
      <c r="AB19" s="318"/>
    </row>
    <row r="20" spans="1:28" s="290" customFormat="1" ht="39.6" x14ac:dyDescent="0.25">
      <c r="A20" s="514"/>
      <c r="B20" s="517"/>
      <c r="C20" s="519"/>
      <c r="D20" s="291" t="s">
        <v>33</v>
      </c>
      <c r="E20" s="291"/>
      <c r="F20" s="291">
        <v>1</v>
      </c>
      <c r="G20" s="291">
        <v>1</v>
      </c>
      <c r="H20" s="291"/>
      <c r="I20" s="291"/>
      <c r="J20" s="292" t="s">
        <v>114</v>
      </c>
      <c r="K20" s="311" t="s">
        <v>124</v>
      </c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9">
        <v>4.24E-2</v>
      </c>
      <c r="X20" s="322">
        <f>+W20</f>
        <v>4.24E-2</v>
      </c>
      <c r="Y20" s="302" t="s">
        <v>148</v>
      </c>
      <c r="Z20" s="291" t="s">
        <v>3</v>
      </c>
      <c r="AA20" s="289" t="s">
        <v>183</v>
      </c>
      <c r="AB20" s="318"/>
    </row>
    <row r="21" spans="1:28" s="290" customFormat="1" ht="43.5" customHeight="1" x14ac:dyDescent="0.25">
      <c r="A21" s="514"/>
      <c r="B21" s="517"/>
      <c r="C21" s="519" t="s">
        <v>127</v>
      </c>
      <c r="D21" s="302" t="s">
        <v>100</v>
      </c>
      <c r="E21" s="291"/>
      <c r="F21" s="291">
        <v>1</v>
      </c>
      <c r="G21" s="291">
        <v>1</v>
      </c>
      <c r="H21" s="291"/>
      <c r="I21" s="291"/>
      <c r="J21" s="292" t="s">
        <v>82</v>
      </c>
      <c r="K21" s="323" t="s">
        <v>171</v>
      </c>
      <c r="L21" s="312"/>
      <c r="M21" s="312"/>
      <c r="N21" s="317">
        <v>1</v>
      </c>
      <c r="O21" s="312"/>
      <c r="P21" s="312"/>
      <c r="Q21" s="317">
        <v>1</v>
      </c>
      <c r="R21" s="312"/>
      <c r="S21" s="312"/>
      <c r="T21" s="286">
        <v>1</v>
      </c>
      <c r="U21" s="312"/>
      <c r="V21" s="312"/>
      <c r="W21" s="313">
        <v>1</v>
      </c>
      <c r="X21" s="324">
        <f>(+N21+Q21+T21+W21)/4</f>
        <v>1</v>
      </c>
      <c r="Y21" s="302" t="s">
        <v>233</v>
      </c>
      <c r="Z21" s="291" t="s">
        <v>19</v>
      </c>
      <c r="AA21" s="295" t="s">
        <v>7</v>
      </c>
    </row>
    <row r="22" spans="1:28" s="290" customFormat="1" ht="46.5" customHeight="1" x14ac:dyDescent="0.25">
      <c r="A22" s="514"/>
      <c r="B22" s="517"/>
      <c r="C22" s="519"/>
      <c r="D22" s="291" t="s">
        <v>101</v>
      </c>
      <c r="E22" s="291">
        <v>1</v>
      </c>
      <c r="F22" s="291"/>
      <c r="G22" s="291">
        <v>1</v>
      </c>
      <c r="H22" s="291"/>
      <c r="I22" s="291"/>
      <c r="J22" s="292" t="s">
        <v>102</v>
      </c>
      <c r="K22" s="323" t="s">
        <v>112</v>
      </c>
      <c r="L22" s="286">
        <v>0</v>
      </c>
      <c r="M22" s="286">
        <v>0</v>
      </c>
      <c r="N22" s="286">
        <v>0</v>
      </c>
      <c r="O22" s="286">
        <v>0</v>
      </c>
      <c r="P22" s="286">
        <v>0</v>
      </c>
      <c r="Q22" s="286">
        <v>0</v>
      </c>
      <c r="R22" s="286">
        <v>0</v>
      </c>
      <c r="S22" s="286">
        <v>0</v>
      </c>
      <c r="T22" s="286">
        <v>0</v>
      </c>
      <c r="U22" s="286">
        <v>0</v>
      </c>
      <c r="V22" s="286">
        <v>0</v>
      </c>
      <c r="W22" s="286">
        <v>0</v>
      </c>
      <c r="X22" s="288">
        <f>AVERAGE(L22:W22)</f>
        <v>0</v>
      </c>
      <c r="Y22" s="302" t="s">
        <v>117</v>
      </c>
      <c r="Z22" s="291" t="s">
        <v>5</v>
      </c>
      <c r="AA22" s="295" t="s">
        <v>16</v>
      </c>
    </row>
    <row r="23" spans="1:28" s="290" customFormat="1" ht="55.5" customHeight="1" x14ac:dyDescent="0.25">
      <c r="A23" s="515"/>
      <c r="B23" s="518"/>
      <c r="C23" s="316" t="s">
        <v>128</v>
      </c>
      <c r="D23" s="291" t="s">
        <v>110</v>
      </c>
      <c r="E23" s="291"/>
      <c r="F23" s="291">
        <v>1</v>
      </c>
      <c r="G23" s="291">
        <v>1</v>
      </c>
      <c r="H23" s="291"/>
      <c r="I23" s="291"/>
      <c r="J23" s="296" t="s">
        <v>111</v>
      </c>
      <c r="K23" s="323">
        <v>1</v>
      </c>
      <c r="L23" s="312"/>
      <c r="M23" s="312"/>
      <c r="N23" s="312"/>
      <c r="O23" s="308">
        <v>1</v>
      </c>
      <c r="P23" s="312"/>
      <c r="Q23" s="312"/>
      <c r="R23" s="312"/>
      <c r="S23" s="308">
        <v>1</v>
      </c>
      <c r="T23" s="312"/>
      <c r="U23" s="312"/>
      <c r="V23" s="312"/>
      <c r="W23" s="308">
        <v>1</v>
      </c>
      <c r="X23" s="288">
        <f>(+O23+S23+W23)/3</f>
        <v>1</v>
      </c>
      <c r="Y23" s="302" t="s">
        <v>234</v>
      </c>
      <c r="Z23" s="291" t="s">
        <v>54</v>
      </c>
      <c r="AA23" s="295" t="s">
        <v>235</v>
      </c>
    </row>
    <row r="24" spans="1:28" s="290" customFormat="1" ht="44.25" customHeight="1" x14ac:dyDescent="0.25">
      <c r="A24" s="520" t="s">
        <v>13</v>
      </c>
      <c r="B24" s="521" t="s">
        <v>9</v>
      </c>
      <c r="C24" s="291" t="s">
        <v>236</v>
      </c>
      <c r="D24" s="291" t="s">
        <v>237</v>
      </c>
      <c r="E24" s="291">
        <v>1</v>
      </c>
      <c r="F24" s="291"/>
      <c r="G24" s="291"/>
      <c r="H24" s="291">
        <v>1</v>
      </c>
      <c r="I24" s="291"/>
      <c r="J24" s="325" t="s">
        <v>160</v>
      </c>
      <c r="K24" s="293" t="s">
        <v>210</v>
      </c>
      <c r="L24" s="312"/>
      <c r="M24" s="312"/>
      <c r="N24" s="312"/>
      <c r="O24" s="312"/>
      <c r="P24" s="312"/>
      <c r="Q24" s="308">
        <v>0.85699999999999998</v>
      </c>
      <c r="R24" s="312"/>
      <c r="S24" s="312"/>
      <c r="T24" s="312"/>
      <c r="U24" s="312"/>
      <c r="V24" s="312"/>
      <c r="W24" s="326">
        <v>1</v>
      </c>
      <c r="X24" s="327">
        <f>+(Q24+W24)/2</f>
        <v>0.92849999999999999</v>
      </c>
      <c r="Y24" s="302" t="s">
        <v>238</v>
      </c>
      <c r="Z24" s="291" t="s">
        <v>4</v>
      </c>
      <c r="AA24" s="295" t="s">
        <v>239</v>
      </c>
    </row>
    <row r="25" spans="1:28" s="290" customFormat="1" ht="51" x14ac:dyDescent="0.25">
      <c r="A25" s="514"/>
      <c r="B25" s="517"/>
      <c r="C25" s="291" t="s">
        <v>142</v>
      </c>
      <c r="D25" s="302" t="s">
        <v>121</v>
      </c>
      <c r="E25" s="302"/>
      <c r="F25" s="302">
        <v>1</v>
      </c>
      <c r="G25" s="302">
        <v>1</v>
      </c>
      <c r="H25" s="302"/>
      <c r="I25" s="302"/>
      <c r="J25" s="296" t="s">
        <v>109</v>
      </c>
      <c r="K25" s="314" t="s">
        <v>223</v>
      </c>
      <c r="L25" s="309">
        <v>0.82</v>
      </c>
      <c r="M25" s="286">
        <v>0.89</v>
      </c>
      <c r="N25" s="286">
        <v>0.91</v>
      </c>
      <c r="O25" s="286">
        <v>0.86</v>
      </c>
      <c r="P25" s="286">
        <v>0.94</v>
      </c>
      <c r="Q25" s="285">
        <v>0.79</v>
      </c>
      <c r="R25" s="285">
        <v>0.76</v>
      </c>
      <c r="S25" s="309">
        <v>0.82</v>
      </c>
      <c r="T25" s="286">
        <v>0.87</v>
      </c>
      <c r="U25" s="308">
        <v>0.9</v>
      </c>
      <c r="V25" s="285">
        <v>0.82</v>
      </c>
      <c r="W25" s="286">
        <v>0.88</v>
      </c>
      <c r="X25" s="288">
        <f>AVERAGE(L25:W25)</f>
        <v>0.85500000000000009</v>
      </c>
      <c r="Y25" s="302" t="s">
        <v>259</v>
      </c>
      <c r="Z25" s="302" t="s">
        <v>5</v>
      </c>
      <c r="AA25" s="289" t="s">
        <v>123</v>
      </c>
    </row>
    <row r="26" spans="1:28" s="290" customFormat="1" ht="30.6" x14ac:dyDescent="0.25">
      <c r="A26" s="515"/>
      <c r="B26" s="518"/>
      <c r="C26" s="291" t="s">
        <v>241</v>
      </c>
      <c r="D26" s="291" t="s">
        <v>56</v>
      </c>
      <c r="E26" s="328"/>
      <c r="F26" s="291">
        <v>1</v>
      </c>
      <c r="G26" s="328"/>
      <c r="H26" s="328"/>
      <c r="I26" s="291">
        <v>1</v>
      </c>
      <c r="J26" s="325" t="s">
        <v>52</v>
      </c>
      <c r="K26" s="293" t="s">
        <v>135</v>
      </c>
      <c r="L26" s="312"/>
      <c r="M26" s="312"/>
      <c r="N26" s="312"/>
      <c r="O26" s="286">
        <v>0.86529999999999996</v>
      </c>
      <c r="P26" s="312"/>
      <c r="Q26" s="312"/>
      <c r="R26" s="312"/>
      <c r="S26" s="286">
        <v>0.90900000000000003</v>
      </c>
      <c r="T26" s="312"/>
      <c r="U26" s="312"/>
      <c r="V26" s="312"/>
      <c r="W26" s="286">
        <v>0.91149999999999998</v>
      </c>
      <c r="X26" s="288">
        <f>(+O26+S26+W26)/3</f>
        <v>0.89526666666666666</v>
      </c>
      <c r="Y26" s="302" t="s">
        <v>24</v>
      </c>
      <c r="Z26" s="291" t="s">
        <v>54</v>
      </c>
      <c r="AA26" s="295" t="s">
        <v>16</v>
      </c>
    </row>
    <row r="27" spans="1:28" s="290" customFormat="1" ht="20.399999999999999" x14ac:dyDescent="0.25">
      <c r="A27" s="520" t="s">
        <v>37</v>
      </c>
      <c r="B27" s="521" t="s">
        <v>35</v>
      </c>
      <c r="C27" s="525" t="s">
        <v>25</v>
      </c>
      <c r="D27" s="291" t="s">
        <v>38</v>
      </c>
      <c r="E27" s="291">
        <v>1</v>
      </c>
      <c r="F27" s="291"/>
      <c r="G27" s="291">
        <v>1</v>
      </c>
      <c r="H27" s="291"/>
      <c r="I27" s="291"/>
      <c r="J27" s="292" t="s">
        <v>46</v>
      </c>
      <c r="K27" s="329" t="s">
        <v>136</v>
      </c>
      <c r="L27" s="286">
        <v>0</v>
      </c>
      <c r="M27" s="286">
        <v>0</v>
      </c>
      <c r="N27" s="286">
        <v>0</v>
      </c>
      <c r="O27" s="286">
        <v>0</v>
      </c>
      <c r="P27" s="286">
        <v>0</v>
      </c>
      <c r="Q27" s="286">
        <v>0</v>
      </c>
      <c r="R27" s="286">
        <v>0</v>
      </c>
      <c r="S27" s="286">
        <v>0</v>
      </c>
      <c r="T27" s="286">
        <v>0</v>
      </c>
      <c r="U27" s="286">
        <v>0</v>
      </c>
      <c r="V27" s="286">
        <v>0</v>
      </c>
      <c r="W27" s="286">
        <v>0</v>
      </c>
      <c r="X27" s="288">
        <f>AVERAGE(L27:W27)</f>
        <v>0</v>
      </c>
      <c r="Y27" s="302" t="s">
        <v>24</v>
      </c>
      <c r="Z27" s="291" t="s">
        <v>5</v>
      </c>
      <c r="AA27" s="295" t="s">
        <v>16</v>
      </c>
    </row>
    <row r="28" spans="1:28" s="290" customFormat="1" ht="47.25" customHeight="1" x14ac:dyDescent="0.25">
      <c r="A28" s="514"/>
      <c r="B28" s="517"/>
      <c r="C28" s="525"/>
      <c r="D28" s="519" t="s">
        <v>39</v>
      </c>
      <c r="E28" s="519"/>
      <c r="F28" s="519">
        <v>1</v>
      </c>
      <c r="G28" s="519">
        <v>1</v>
      </c>
      <c r="H28" s="519"/>
      <c r="I28" s="519"/>
      <c r="J28" s="296" t="s">
        <v>17</v>
      </c>
      <c r="K28" s="330" t="s">
        <v>137</v>
      </c>
      <c r="L28" s="308">
        <v>0.99</v>
      </c>
      <c r="M28" s="308">
        <v>1</v>
      </c>
      <c r="N28" s="308">
        <v>0.99</v>
      </c>
      <c r="O28" s="308">
        <v>0.99</v>
      </c>
      <c r="P28" s="308">
        <v>0.99</v>
      </c>
      <c r="Q28" s="308">
        <v>0.98</v>
      </c>
      <c r="R28" s="308">
        <v>0.98</v>
      </c>
      <c r="S28" s="308">
        <v>0.99</v>
      </c>
      <c r="T28" s="308">
        <v>0.98</v>
      </c>
      <c r="U28" s="308">
        <v>0.98</v>
      </c>
      <c r="V28" s="308">
        <v>0.98</v>
      </c>
      <c r="W28" s="308">
        <v>0.98</v>
      </c>
      <c r="X28" s="288">
        <f>AVERAGE(L28:W28)</f>
        <v>0.98583333333333345</v>
      </c>
      <c r="Y28" s="302" t="s">
        <v>24</v>
      </c>
      <c r="Z28" s="291" t="s">
        <v>5</v>
      </c>
      <c r="AA28" s="295" t="s">
        <v>16</v>
      </c>
    </row>
    <row r="29" spans="1:28" s="290" customFormat="1" ht="30.6" x14ac:dyDescent="0.25">
      <c r="A29" s="514"/>
      <c r="B29" s="517"/>
      <c r="C29" s="525"/>
      <c r="D29" s="519"/>
      <c r="E29" s="519"/>
      <c r="F29" s="519"/>
      <c r="G29" s="519"/>
      <c r="H29" s="519"/>
      <c r="I29" s="519"/>
      <c r="J29" s="296" t="s">
        <v>167</v>
      </c>
      <c r="K29" s="330" t="s">
        <v>137</v>
      </c>
      <c r="L29" s="308">
        <v>1</v>
      </c>
      <c r="M29" s="308">
        <v>1</v>
      </c>
      <c r="N29" s="308">
        <v>1</v>
      </c>
      <c r="O29" s="308">
        <v>1</v>
      </c>
      <c r="P29" s="308">
        <v>1</v>
      </c>
      <c r="Q29" s="308">
        <v>1</v>
      </c>
      <c r="R29" s="308">
        <v>1</v>
      </c>
      <c r="S29" s="308">
        <v>1</v>
      </c>
      <c r="T29" s="308">
        <v>1</v>
      </c>
      <c r="U29" s="308">
        <v>1</v>
      </c>
      <c r="V29" s="308">
        <v>1</v>
      </c>
      <c r="W29" s="308">
        <v>1</v>
      </c>
      <c r="X29" s="288">
        <f>AVERAGE(L29:W29)</f>
        <v>1</v>
      </c>
      <c r="Y29" s="302" t="s">
        <v>24</v>
      </c>
      <c r="Z29" s="291" t="s">
        <v>5</v>
      </c>
      <c r="AA29" s="295" t="s">
        <v>16</v>
      </c>
    </row>
    <row r="30" spans="1:28" s="290" customFormat="1" ht="30.6" x14ac:dyDescent="0.25">
      <c r="A30" s="514"/>
      <c r="B30" s="517"/>
      <c r="C30" s="519" t="s">
        <v>242</v>
      </c>
      <c r="D30" s="291" t="s">
        <v>253</v>
      </c>
      <c r="E30" s="291">
        <v>1</v>
      </c>
      <c r="F30" s="291"/>
      <c r="G30" s="291">
        <v>1</v>
      </c>
      <c r="H30" s="291"/>
      <c r="I30" s="291"/>
      <c r="J30" s="292" t="s">
        <v>220</v>
      </c>
      <c r="K30" s="293" t="s">
        <v>252</v>
      </c>
      <c r="L30" s="286">
        <v>0.47</v>
      </c>
      <c r="M30" s="286">
        <v>0.54</v>
      </c>
      <c r="N30" s="286">
        <v>0.57999999999999996</v>
      </c>
      <c r="O30" s="286">
        <v>0.66</v>
      </c>
      <c r="P30" s="308">
        <v>0.73199999999999998</v>
      </c>
      <c r="Q30" s="309">
        <v>0.81</v>
      </c>
      <c r="R30" s="309">
        <v>0.86799999999999999</v>
      </c>
      <c r="S30" s="309">
        <v>0.93</v>
      </c>
      <c r="T30" s="308">
        <v>5.8000000000000003E-2</v>
      </c>
      <c r="U30" s="308">
        <v>0.13100000000000001</v>
      </c>
      <c r="V30" s="308">
        <v>0.188</v>
      </c>
      <c r="W30" s="308">
        <v>0.25600000000000001</v>
      </c>
      <c r="X30" s="288">
        <f>AVERAGE(L30:W30)</f>
        <v>0.51858333333333329</v>
      </c>
      <c r="Y30" s="302" t="s">
        <v>243</v>
      </c>
      <c r="Z30" s="291" t="s">
        <v>5</v>
      </c>
      <c r="AA30" s="295" t="s">
        <v>16</v>
      </c>
    </row>
    <row r="31" spans="1:28" s="290" customFormat="1" ht="30.6" x14ac:dyDescent="0.25">
      <c r="A31" s="514"/>
      <c r="B31" s="517"/>
      <c r="C31" s="519"/>
      <c r="D31" s="291" t="s">
        <v>254</v>
      </c>
      <c r="E31" s="291">
        <v>1</v>
      </c>
      <c r="F31" s="291"/>
      <c r="G31" s="291">
        <v>1</v>
      </c>
      <c r="H31" s="291"/>
      <c r="I31" s="291"/>
      <c r="J31" s="292" t="s">
        <v>220</v>
      </c>
      <c r="K31" s="293" t="s">
        <v>252</v>
      </c>
      <c r="L31" s="331">
        <v>0.51</v>
      </c>
      <c r="M31" s="331">
        <v>0.55000000000000004</v>
      </c>
      <c r="N31" s="331">
        <v>0.63</v>
      </c>
      <c r="O31" s="308">
        <v>0.68400000000000005</v>
      </c>
      <c r="P31" s="317">
        <v>0.749</v>
      </c>
      <c r="Q31" s="317">
        <v>0.79500000000000004</v>
      </c>
      <c r="R31" s="332">
        <v>0.871</v>
      </c>
      <c r="S31" s="309">
        <v>0.93600000000000005</v>
      </c>
      <c r="T31" s="317">
        <v>6.5000000000000002E-2</v>
      </c>
      <c r="U31" s="317">
        <v>0.129</v>
      </c>
      <c r="V31" s="317">
        <v>0.19700000000000001</v>
      </c>
      <c r="W31" s="308">
        <v>0.25700000000000001</v>
      </c>
      <c r="X31" s="288">
        <f>AVERAGE(L31:W31)</f>
        <v>0.53108333333333335</v>
      </c>
      <c r="Y31" s="302" t="s">
        <v>243</v>
      </c>
      <c r="Z31" s="291" t="s">
        <v>5</v>
      </c>
      <c r="AA31" s="295" t="s">
        <v>16</v>
      </c>
    </row>
    <row r="32" spans="1:28" s="290" customFormat="1" ht="20.399999999999999" x14ac:dyDescent="0.25">
      <c r="A32" s="514"/>
      <c r="B32" s="517"/>
      <c r="C32" s="519"/>
      <c r="D32" s="291" t="s">
        <v>77</v>
      </c>
      <c r="E32" s="291"/>
      <c r="F32" s="291">
        <v>1</v>
      </c>
      <c r="G32" s="291">
        <v>1</v>
      </c>
      <c r="H32" s="291"/>
      <c r="I32" s="291"/>
      <c r="J32" s="292" t="s">
        <v>52</v>
      </c>
      <c r="K32" s="314" t="s">
        <v>86</v>
      </c>
      <c r="L32" s="312"/>
      <c r="M32" s="312"/>
      <c r="N32" s="312"/>
      <c r="O32" s="286">
        <v>0.90790000000000004</v>
      </c>
      <c r="P32" s="312"/>
      <c r="Q32" s="312"/>
      <c r="R32" s="312"/>
      <c r="S32" s="286">
        <v>0.94</v>
      </c>
      <c r="T32" s="312"/>
      <c r="U32" s="312"/>
      <c r="V32" s="312"/>
      <c r="W32" s="286">
        <v>0.95</v>
      </c>
      <c r="X32" s="288">
        <f>(+O32+S32+W32)/3</f>
        <v>0.93263333333333343</v>
      </c>
      <c r="Y32" s="302" t="s">
        <v>243</v>
      </c>
      <c r="Z32" s="291" t="s">
        <v>54</v>
      </c>
      <c r="AA32" s="295" t="s">
        <v>16</v>
      </c>
    </row>
    <row r="33" spans="1:28" s="290" customFormat="1" ht="20.399999999999999" x14ac:dyDescent="0.25">
      <c r="A33" s="514"/>
      <c r="B33" s="517"/>
      <c r="C33" s="519"/>
      <c r="D33" s="291" t="s">
        <v>78</v>
      </c>
      <c r="E33" s="291">
        <v>1</v>
      </c>
      <c r="F33" s="291"/>
      <c r="G33" s="291">
        <v>1</v>
      </c>
      <c r="H33" s="291"/>
      <c r="I33" s="291"/>
      <c r="J33" s="292" t="s">
        <v>81</v>
      </c>
      <c r="K33" s="314">
        <v>0</v>
      </c>
      <c r="L33" s="308">
        <v>0</v>
      </c>
      <c r="M33" s="308">
        <v>0</v>
      </c>
      <c r="N33" s="308">
        <v>0</v>
      </c>
      <c r="O33" s="308">
        <v>0</v>
      </c>
      <c r="P33" s="308">
        <v>0</v>
      </c>
      <c r="Q33" s="308">
        <v>0</v>
      </c>
      <c r="R33" s="308">
        <v>0</v>
      </c>
      <c r="S33" s="308">
        <v>0</v>
      </c>
      <c r="T33" s="308">
        <v>0</v>
      </c>
      <c r="U33" s="308">
        <v>0</v>
      </c>
      <c r="V33" s="308">
        <v>0</v>
      </c>
      <c r="W33" s="308">
        <v>0</v>
      </c>
      <c r="X33" s="288">
        <f>AVERAGE(L33:W33)</f>
        <v>0</v>
      </c>
      <c r="Y33" s="302" t="s">
        <v>243</v>
      </c>
      <c r="Z33" s="291" t="s">
        <v>5</v>
      </c>
      <c r="AA33" s="295" t="s">
        <v>16</v>
      </c>
    </row>
    <row r="34" spans="1:28" s="290" customFormat="1" ht="20.399999999999999" x14ac:dyDescent="0.25">
      <c r="A34" s="514"/>
      <c r="B34" s="517"/>
      <c r="C34" s="519"/>
      <c r="D34" s="291" t="s">
        <v>225</v>
      </c>
      <c r="E34" s="291">
        <v>1</v>
      </c>
      <c r="F34" s="291"/>
      <c r="G34" s="291">
        <v>1</v>
      </c>
      <c r="H34" s="291"/>
      <c r="I34" s="291"/>
      <c r="J34" s="292" t="s">
        <v>82</v>
      </c>
      <c r="K34" s="323" t="s">
        <v>212</v>
      </c>
      <c r="L34" s="308">
        <v>1</v>
      </c>
      <c r="M34" s="308">
        <v>1</v>
      </c>
      <c r="N34" s="308">
        <v>1</v>
      </c>
      <c r="O34" s="308">
        <v>1</v>
      </c>
      <c r="P34" s="308">
        <v>1</v>
      </c>
      <c r="Q34" s="308">
        <v>1</v>
      </c>
      <c r="R34" s="308">
        <v>1</v>
      </c>
      <c r="S34" s="308">
        <v>1</v>
      </c>
      <c r="T34" s="308">
        <v>0.87</v>
      </c>
      <c r="U34" s="308">
        <v>1</v>
      </c>
      <c r="V34" s="308">
        <v>1</v>
      </c>
      <c r="W34" s="308">
        <v>1</v>
      </c>
      <c r="X34" s="288">
        <f>AVERAGE(L34:W34)</f>
        <v>0.98916666666666664</v>
      </c>
      <c r="Y34" s="302" t="s">
        <v>243</v>
      </c>
      <c r="Z34" s="291" t="s">
        <v>5</v>
      </c>
      <c r="AA34" s="295" t="s">
        <v>16</v>
      </c>
    </row>
    <row r="35" spans="1:28" s="290" customFormat="1" ht="20.399999999999999" x14ac:dyDescent="0.25">
      <c r="A35" s="514"/>
      <c r="B35" s="517"/>
      <c r="C35" s="519"/>
      <c r="D35" s="291" t="s">
        <v>244</v>
      </c>
      <c r="E35" s="291">
        <v>1</v>
      </c>
      <c r="F35" s="291"/>
      <c r="G35" s="291">
        <v>1</v>
      </c>
      <c r="H35" s="291"/>
      <c r="I35" s="291"/>
      <c r="J35" s="292" t="s">
        <v>83</v>
      </c>
      <c r="K35" s="314">
        <v>1</v>
      </c>
      <c r="L35" s="312"/>
      <c r="M35" s="312"/>
      <c r="N35" s="312"/>
      <c r="O35" s="312"/>
      <c r="P35" s="312"/>
      <c r="Q35" s="312"/>
      <c r="R35" s="312"/>
      <c r="S35" s="312"/>
      <c r="T35" s="312"/>
      <c r="U35" s="331">
        <v>1</v>
      </c>
      <c r="V35" s="312"/>
      <c r="W35" s="312"/>
      <c r="X35" s="288">
        <f>+U35</f>
        <v>1</v>
      </c>
      <c r="Y35" s="302" t="s">
        <v>243</v>
      </c>
      <c r="Z35" s="291" t="s">
        <v>3</v>
      </c>
      <c r="AA35" s="295" t="s">
        <v>16</v>
      </c>
    </row>
    <row r="36" spans="1:28" s="290" customFormat="1" ht="40.5" customHeight="1" x14ac:dyDescent="0.25">
      <c r="A36" s="514"/>
      <c r="B36" s="517"/>
      <c r="C36" s="519"/>
      <c r="D36" s="291" t="s">
        <v>88</v>
      </c>
      <c r="E36" s="291"/>
      <c r="F36" s="291">
        <v>1</v>
      </c>
      <c r="G36" s="291">
        <v>1</v>
      </c>
      <c r="H36" s="291"/>
      <c r="I36" s="291"/>
      <c r="J36" s="296" t="s">
        <v>245</v>
      </c>
      <c r="K36" s="293" t="s">
        <v>166</v>
      </c>
      <c r="L36" s="285">
        <v>1.28</v>
      </c>
      <c r="M36" s="313">
        <v>0</v>
      </c>
      <c r="N36" s="286">
        <v>0.87</v>
      </c>
      <c r="O36" s="286">
        <v>1</v>
      </c>
      <c r="P36" s="286">
        <v>0</v>
      </c>
      <c r="Q36" s="286">
        <v>0</v>
      </c>
      <c r="R36" s="313">
        <v>0.97</v>
      </c>
      <c r="S36" s="286">
        <v>0.73</v>
      </c>
      <c r="T36" s="286">
        <v>0</v>
      </c>
      <c r="U36" s="286">
        <v>0</v>
      </c>
      <c r="V36" s="285">
        <v>1.1299999999999999</v>
      </c>
      <c r="W36" s="286">
        <v>0</v>
      </c>
      <c r="X36" s="288">
        <f>AVERAGE(L36:W36)</f>
        <v>0.49833333333333329</v>
      </c>
      <c r="Y36" s="302" t="s">
        <v>18</v>
      </c>
      <c r="Z36" s="291" t="s">
        <v>5</v>
      </c>
      <c r="AA36" s="295" t="s">
        <v>16</v>
      </c>
    </row>
    <row r="37" spans="1:28" s="290" customFormat="1" ht="20.399999999999999" x14ac:dyDescent="0.25">
      <c r="A37" s="514"/>
      <c r="B37" s="517"/>
      <c r="C37" s="519"/>
      <c r="D37" s="291" t="s">
        <v>89</v>
      </c>
      <c r="E37" s="291">
        <v>1</v>
      </c>
      <c r="F37" s="291"/>
      <c r="G37" s="291">
        <v>1</v>
      </c>
      <c r="H37" s="291"/>
      <c r="I37" s="291"/>
      <c r="J37" s="292" t="s">
        <v>246</v>
      </c>
      <c r="K37" s="293" t="s">
        <v>258</v>
      </c>
      <c r="L37" s="286">
        <v>0.23300000000000001</v>
      </c>
      <c r="M37" s="286">
        <v>0.24099999999999999</v>
      </c>
      <c r="N37" s="286">
        <v>0.28499999999999998</v>
      </c>
      <c r="O37" s="286">
        <v>0.19400000000000001</v>
      </c>
      <c r="P37" s="286">
        <v>0.23</v>
      </c>
      <c r="Q37" s="285">
        <v>1.512</v>
      </c>
      <c r="R37" s="313">
        <v>0.26700000000000002</v>
      </c>
      <c r="S37" s="286">
        <v>0.29799999999999999</v>
      </c>
      <c r="T37" s="286">
        <v>0.25800000000000001</v>
      </c>
      <c r="U37" s="285">
        <v>0.61699999999999999</v>
      </c>
      <c r="V37" s="286">
        <v>0.185</v>
      </c>
      <c r="W37" s="286">
        <v>0.221</v>
      </c>
      <c r="X37" s="288">
        <f>AVERAGE(L37:W37)</f>
        <v>0.37841666666666662</v>
      </c>
      <c r="Y37" s="302" t="s">
        <v>18</v>
      </c>
      <c r="Z37" s="291" t="s">
        <v>5</v>
      </c>
      <c r="AA37" s="295" t="s">
        <v>16</v>
      </c>
    </row>
    <row r="38" spans="1:28" s="290" customFormat="1" ht="20.399999999999999" x14ac:dyDescent="0.25">
      <c r="A38" s="515"/>
      <c r="B38" s="518"/>
      <c r="C38" s="519"/>
      <c r="D38" s="302" t="s">
        <v>247</v>
      </c>
      <c r="E38" s="291"/>
      <c r="F38" s="291">
        <v>1</v>
      </c>
      <c r="G38" s="291">
        <v>1</v>
      </c>
      <c r="H38" s="291"/>
      <c r="I38" s="291"/>
      <c r="J38" s="292" t="s">
        <v>164</v>
      </c>
      <c r="K38" s="293" t="s">
        <v>165</v>
      </c>
      <c r="L38" s="333">
        <v>0</v>
      </c>
      <c r="M38" s="333">
        <v>-2</v>
      </c>
      <c r="N38" s="333">
        <v>-3</v>
      </c>
      <c r="O38" s="333">
        <v>-2</v>
      </c>
      <c r="P38" s="333">
        <v>-1</v>
      </c>
      <c r="Q38" s="333">
        <v>0</v>
      </c>
      <c r="R38" s="333">
        <v>-1</v>
      </c>
      <c r="S38" s="333">
        <v>-1</v>
      </c>
      <c r="T38" s="333">
        <v>0</v>
      </c>
      <c r="U38" s="333">
        <v>0</v>
      </c>
      <c r="V38" s="333">
        <v>0</v>
      </c>
      <c r="W38" s="333">
        <v>0</v>
      </c>
      <c r="X38" s="288">
        <f>AVERAGE(L38:W38)</f>
        <v>-0.83333333333333337</v>
      </c>
      <c r="Y38" s="291" t="s">
        <v>143</v>
      </c>
      <c r="Z38" s="291" t="s">
        <v>5</v>
      </c>
      <c r="AA38" s="289" t="s">
        <v>149</v>
      </c>
    </row>
    <row r="39" spans="1:28" s="290" customFormat="1" ht="30.75" customHeight="1" x14ac:dyDescent="0.25">
      <c r="A39" s="522" t="s">
        <v>14</v>
      </c>
      <c r="B39" s="519" t="s">
        <v>11</v>
      </c>
      <c r="C39" s="291" t="s">
        <v>44</v>
      </c>
      <c r="D39" s="291" t="s">
        <v>40</v>
      </c>
      <c r="E39" s="291">
        <v>1</v>
      </c>
      <c r="F39" s="291"/>
      <c r="G39" s="291"/>
      <c r="H39" s="291">
        <v>1</v>
      </c>
      <c r="I39" s="291"/>
      <c r="J39" s="325" t="s">
        <v>20</v>
      </c>
      <c r="K39" s="293" t="s">
        <v>139</v>
      </c>
      <c r="L39" s="312"/>
      <c r="M39" s="312"/>
      <c r="N39" s="312"/>
      <c r="O39" s="312"/>
      <c r="P39" s="312"/>
      <c r="Q39" s="286">
        <v>1</v>
      </c>
      <c r="R39" s="312"/>
      <c r="S39" s="312"/>
      <c r="T39" s="312"/>
      <c r="U39" s="312"/>
      <c r="V39" s="312"/>
      <c r="W39" s="286">
        <v>1</v>
      </c>
      <c r="X39" s="288">
        <f>(+Q39+W39)/2</f>
        <v>1</v>
      </c>
      <c r="Y39" s="291" t="s">
        <v>51</v>
      </c>
      <c r="Z39" s="519" t="s">
        <v>4</v>
      </c>
      <c r="AA39" s="295" t="s">
        <v>7</v>
      </c>
    </row>
    <row r="40" spans="1:28" s="290" customFormat="1" ht="39.75" customHeight="1" thickBot="1" x14ac:dyDescent="0.3">
      <c r="A40" s="523"/>
      <c r="B40" s="524"/>
      <c r="C40" s="334" t="s">
        <v>45</v>
      </c>
      <c r="D40" s="334" t="s">
        <v>249</v>
      </c>
      <c r="E40" s="334">
        <v>1</v>
      </c>
      <c r="F40" s="334"/>
      <c r="G40" s="334"/>
      <c r="H40" s="334">
        <v>1</v>
      </c>
      <c r="I40" s="334"/>
      <c r="J40" s="335" t="s">
        <v>21</v>
      </c>
      <c r="K40" s="336" t="s">
        <v>139</v>
      </c>
      <c r="L40" s="312"/>
      <c r="M40" s="312"/>
      <c r="N40" s="312"/>
      <c r="O40" s="312"/>
      <c r="P40" s="312"/>
      <c r="Q40" s="337">
        <v>1</v>
      </c>
      <c r="R40" s="297"/>
      <c r="S40" s="297"/>
      <c r="T40" s="297"/>
      <c r="U40" s="297"/>
      <c r="V40" s="297"/>
      <c r="W40" s="337">
        <v>1</v>
      </c>
      <c r="X40" s="288">
        <f>(+Q40+W40)/2</f>
        <v>1</v>
      </c>
      <c r="Y40" s="334" t="s">
        <v>14</v>
      </c>
      <c r="Z40" s="524"/>
      <c r="AA40" s="338" t="s">
        <v>7</v>
      </c>
    </row>
    <row r="41" spans="1:28" x14ac:dyDescent="0.2">
      <c r="X41" s="339"/>
      <c r="AB41" s="290"/>
    </row>
    <row r="42" spans="1:28" hidden="1" x14ac:dyDescent="0.2">
      <c r="E42" s="268">
        <f>SUM(E7:E41)</f>
        <v>13</v>
      </c>
      <c r="F42" s="268">
        <f>SUM(F7:F41)</f>
        <v>20</v>
      </c>
      <c r="G42" s="268">
        <f>SUM(G7:G41)</f>
        <v>22</v>
      </c>
      <c r="H42" s="268">
        <f>SUM(H7:H41)</f>
        <v>9</v>
      </c>
      <c r="I42" s="268">
        <f>SUM(I7:I41)</f>
        <v>2</v>
      </c>
      <c r="Z42" s="341"/>
    </row>
    <row r="47" spans="1:28" ht="17.399999999999999" x14ac:dyDescent="0.3">
      <c r="P47" s="342"/>
    </row>
    <row r="48" spans="1:28" x14ac:dyDescent="0.2">
      <c r="O48" s="343"/>
    </row>
  </sheetData>
  <mergeCells count="26">
    <mergeCell ref="Z39:Z40"/>
    <mergeCell ref="G28:G29"/>
    <mergeCell ref="H28:H29"/>
    <mergeCell ref="I28:I29"/>
    <mergeCell ref="C30:C38"/>
    <mergeCell ref="D28:D29"/>
    <mergeCell ref="E28:E29"/>
    <mergeCell ref="F28:F29"/>
    <mergeCell ref="A39:A40"/>
    <mergeCell ref="B39:B40"/>
    <mergeCell ref="A27:A38"/>
    <mergeCell ref="B27:B38"/>
    <mergeCell ref="C27:C29"/>
    <mergeCell ref="A17:A23"/>
    <mergeCell ref="B17:B23"/>
    <mergeCell ref="C18:C20"/>
    <mergeCell ref="C21:C22"/>
    <mergeCell ref="A24:A26"/>
    <mergeCell ref="B24:B26"/>
    <mergeCell ref="A1:AA2"/>
    <mergeCell ref="A3:C5"/>
    <mergeCell ref="D3:Y3"/>
    <mergeCell ref="D4:Y5"/>
    <mergeCell ref="A7:A16"/>
    <mergeCell ref="B7:B16"/>
    <mergeCell ref="C7:C16"/>
  </mergeCells>
  <pageMargins left="0.51181102362204722" right="0.70866141732283461" top="0.55118110236220474" bottom="0.55118110236220474" header="0.31496062992125984" footer="0.31496062992125984"/>
  <pageSetup paperSize="5" scale="74" fitToHeight="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63"/>
  <sheetViews>
    <sheetView topLeftCell="D4" zoomScale="140" zoomScaleNormal="140" workbookViewId="0">
      <pane xSplit="1" ySplit="3" topLeftCell="E30" activePane="bottomRight" state="frozen"/>
      <selection activeCell="D4" sqref="D4"/>
      <selection pane="topRight" activeCell="E4" sqref="E4"/>
      <selection pane="bottomLeft" activeCell="D7" sqref="D7"/>
      <selection pane="bottomRight" activeCell="N27" sqref="N27"/>
    </sheetView>
  </sheetViews>
  <sheetFormatPr baseColWidth="10" defaultColWidth="11.44140625" defaultRowHeight="35.25" customHeight="1" x14ac:dyDescent="0.2"/>
  <cols>
    <col min="1" max="1" width="33.44140625" style="8" bestFit="1" customWidth="1"/>
    <col min="2" max="2" width="81.109375" style="8" bestFit="1" customWidth="1"/>
    <col min="3" max="3" width="85.5546875" style="8" bestFit="1" customWidth="1"/>
    <col min="4" max="4" width="22.88671875" style="8" customWidth="1"/>
    <col min="5" max="5" width="2.5546875" style="8" bestFit="1" customWidth="1"/>
    <col min="6" max="6" width="3.44140625" style="8" customWidth="1"/>
    <col min="7" max="8" width="2.5546875" style="8" bestFit="1" customWidth="1"/>
    <col min="9" max="9" width="4.44140625" style="8" bestFit="1" customWidth="1"/>
    <col min="10" max="10" width="9.44140625" style="8" customWidth="1"/>
    <col min="11" max="11" width="11.33203125" style="400" bestFit="1" customWidth="1"/>
    <col min="12" max="12" width="5.109375" style="8" bestFit="1" customWidth="1"/>
    <col min="13" max="13" width="5" style="8" bestFit="1" customWidth="1"/>
    <col min="14" max="14" width="6.44140625" style="8" bestFit="1" customWidth="1"/>
    <col min="15" max="16" width="5" style="8" bestFit="1" customWidth="1"/>
    <col min="17" max="17" width="6.33203125" style="8" bestFit="1" customWidth="1"/>
    <col min="18" max="18" width="5.109375" style="8" bestFit="1" customWidth="1"/>
    <col min="19" max="19" width="5" style="8" bestFit="1" customWidth="1"/>
    <col min="20" max="20" width="6.44140625" style="8" bestFit="1" customWidth="1"/>
    <col min="21" max="21" width="5" style="8" bestFit="1" customWidth="1"/>
    <col min="22" max="23" width="6.33203125" style="8" bestFit="1" customWidth="1"/>
    <col min="24" max="24" width="7.6640625" style="225" bestFit="1" customWidth="1"/>
    <col min="25" max="25" width="17.88671875" style="8" customWidth="1"/>
    <col min="26" max="26" width="11.33203125" style="8" customWidth="1"/>
    <col min="27" max="27" width="12.33203125" style="8" customWidth="1"/>
    <col min="28" max="28" width="13.88671875" style="8" bestFit="1" customWidth="1"/>
    <col min="29" max="16384" width="11.44140625" style="8"/>
  </cols>
  <sheetData>
    <row r="1" spans="1:28" ht="35.2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60"/>
    </row>
    <row r="2" spans="1:28" ht="35.25" customHeight="1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3"/>
      <c r="AA2" s="464"/>
    </row>
    <row r="3" spans="1:28" ht="35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1"/>
      <c r="Z3" s="13" t="s">
        <v>67</v>
      </c>
      <c r="AA3" s="5" t="s">
        <v>68</v>
      </c>
    </row>
    <row r="4" spans="1:28" ht="35.25" customHeight="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4"/>
      <c r="Z4" s="12" t="s">
        <v>64</v>
      </c>
      <c r="AA4" s="6">
        <v>42005</v>
      </c>
    </row>
    <row r="5" spans="1:28" ht="35.25" customHeight="1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7"/>
      <c r="Z5" s="213" t="s">
        <v>65</v>
      </c>
      <c r="AA5" s="5">
        <v>8</v>
      </c>
    </row>
    <row r="6" spans="1:28" s="14" customFormat="1" ht="55.8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44927</v>
      </c>
      <c r="M6" s="64">
        <v>44958</v>
      </c>
      <c r="N6" s="64">
        <v>44986</v>
      </c>
      <c r="O6" s="64">
        <v>45017</v>
      </c>
      <c r="P6" s="64">
        <v>45047</v>
      </c>
      <c r="Q6" s="64">
        <v>45078</v>
      </c>
      <c r="R6" s="64">
        <v>45108</v>
      </c>
      <c r="S6" s="64">
        <v>45139</v>
      </c>
      <c r="T6" s="64">
        <v>45170</v>
      </c>
      <c r="U6" s="64">
        <v>45200</v>
      </c>
      <c r="V6" s="64">
        <v>45231</v>
      </c>
      <c r="W6" s="64">
        <v>45261</v>
      </c>
      <c r="X6" s="64" t="s">
        <v>213</v>
      </c>
      <c r="Y6" s="32" t="s">
        <v>6</v>
      </c>
      <c r="Z6" s="32" t="s">
        <v>1</v>
      </c>
      <c r="AA6" s="34" t="s">
        <v>2</v>
      </c>
    </row>
    <row r="7" spans="1:28" s="7" customFormat="1" ht="35.25" customHeight="1" x14ac:dyDescent="0.25">
      <c r="A7" s="478" t="s">
        <v>26</v>
      </c>
      <c r="B7" s="479" t="s">
        <v>8</v>
      </c>
      <c r="C7" s="450" t="s">
        <v>42</v>
      </c>
      <c r="D7" s="1" t="s">
        <v>31</v>
      </c>
      <c r="E7" s="35">
        <v>1</v>
      </c>
      <c r="F7" s="35"/>
      <c r="G7" s="35">
        <v>1</v>
      </c>
      <c r="H7" s="35"/>
      <c r="I7" s="35"/>
      <c r="J7" s="107" t="s">
        <v>147</v>
      </c>
      <c r="K7" s="89" t="s">
        <v>139</v>
      </c>
      <c r="L7" s="214">
        <v>0.77</v>
      </c>
      <c r="M7" s="214">
        <v>0.78</v>
      </c>
      <c r="N7" s="214">
        <v>0.89</v>
      </c>
      <c r="O7" s="214">
        <v>0.74</v>
      </c>
      <c r="P7" s="214">
        <v>0.76</v>
      </c>
      <c r="Q7" s="391">
        <v>3.02</v>
      </c>
      <c r="R7" s="391">
        <v>0.99</v>
      </c>
      <c r="S7" s="393">
        <v>1.02</v>
      </c>
      <c r="T7" s="214">
        <v>0.91</v>
      </c>
      <c r="U7" s="214">
        <v>0.85</v>
      </c>
      <c r="V7" s="351"/>
      <c r="W7" s="351"/>
      <c r="X7" s="378">
        <f>AVERAGE(L7:W7)</f>
        <v>1.073</v>
      </c>
      <c r="Y7" s="352" t="s">
        <v>148</v>
      </c>
      <c r="Z7" s="35" t="s">
        <v>5</v>
      </c>
      <c r="AA7" s="4" t="s">
        <v>149</v>
      </c>
    </row>
    <row r="8" spans="1:28" s="355" customFormat="1" ht="35.25" customHeight="1" x14ac:dyDescent="0.25">
      <c r="A8" s="452"/>
      <c r="B8" s="454"/>
      <c r="C8" s="450"/>
      <c r="D8" s="1" t="s">
        <v>187</v>
      </c>
      <c r="E8" s="353"/>
      <c r="F8" s="353">
        <v>1</v>
      </c>
      <c r="G8" s="355">
        <v>1</v>
      </c>
      <c r="H8" s="353"/>
      <c r="I8" s="353"/>
      <c r="J8" s="356" t="s">
        <v>188</v>
      </c>
      <c r="K8" s="359" t="s">
        <v>291</v>
      </c>
      <c r="L8" s="360"/>
      <c r="M8" s="360"/>
      <c r="N8" s="361">
        <v>0.3</v>
      </c>
      <c r="O8" s="360"/>
      <c r="P8" s="360"/>
      <c r="Q8" s="361">
        <v>0.31</v>
      </c>
      <c r="R8" s="360"/>
      <c r="S8" s="360"/>
      <c r="T8" s="395">
        <v>0.22</v>
      </c>
      <c r="U8" s="360"/>
      <c r="V8" s="360"/>
      <c r="W8" s="347"/>
      <c r="X8" s="362">
        <f>(+N8+Q8+T8+W8)/4</f>
        <v>0.20749999999999999</v>
      </c>
      <c r="Y8" s="358" t="s">
        <v>148</v>
      </c>
      <c r="Z8" s="353" t="s">
        <v>19</v>
      </c>
      <c r="AA8" s="354" t="s">
        <v>149</v>
      </c>
    </row>
    <row r="9" spans="1:28" s="7" customFormat="1" ht="35.25" customHeight="1" x14ac:dyDescent="0.25">
      <c r="A9" s="452"/>
      <c r="B9" s="454"/>
      <c r="C9" s="447"/>
      <c r="D9" s="1" t="s">
        <v>257</v>
      </c>
      <c r="E9" s="1"/>
      <c r="F9" s="1">
        <v>1</v>
      </c>
      <c r="G9" s="1">
        <v>1</v>
      </c>
      <c r="H9" s="1"/>
      <c r="I9" s="1"/>
      <c r="J9" s="106" t="s">
        <v>195</v>
      </c>
      <c r="K9" s="25" t="s">
        <v>180</v>
      </c>
      <c r="L9" s="214">
        <v>0.95</v>
      </c>
      <c r="M9" s="214">
        <v>0.96</v>
      </c>
      <c r="N9" s="214">
        <v>0.97</v>
      </c>
      <c r="O9" s="214">
        <v>0.96</v>
      </c>
      <c r="P9" s="214">
        <v>0.94</v>
      </c>
      <c r="Q9" s="362">
        <v>1.18</v>
      </c>
      <c r="R9" s="391">
        <v>1.18</v>
      </c>
      <c r="S9" s="362">
        <v>1.1399999999999999</v>
      </c>
      <c r="T9" s="362">
        <v>1.1200000000000001</v>
      </c>
      <c r="U9" s="378">
        <v>1.06</v>
      </c>
      <c r="V9" s="378">
        <v>1.07</v>
      </c>
      <c r="W9" s="378">
        <v>1.19</v>
      </c>
      <c r="X9" s="378">
        <f>AVERAGE(L9:W9)</f>
        <v>1.0599999999999998</v>
      </c>
      <c r="Y9" s="116" t="s">
        <v>24</v>
      </c>
      <c r="Z9" s="35" t="s">
        <v>5</v>
      </c>
      <c r="AA9" s="4" t="s">
        <v>260</v>
      </c>
    </row>
    <row r="10" spans="1:28" s="7" customFormat="1" ht="35.25" customHeight="1" x14ac:dyDescent="0.25">
      <c r="A10" s="452"/>
      <c r="B10" s="454"/>
      <c r="C10" s="447"/>
      <c r="D10" s="1" t="s">
        <v>214</v>
      </c>
      <c r="E10" s="1"/>
      <c r="F10" s="1">
        <v>1</v>
      </c>
      <c r="G10" s="1"/>
      <c r="H10" s="1">
        <v>1</v>
      </c>
      <c r="I10" s="1"/>
      <c r="J10" s="15" t="s">
        <v>215</v>
      </c>
      <c r="K10" s="25" t="s">
        <v>216</v>
      </c>
      <c r="L10" s="215"/>
      <c r="M10" s="216"/>
      <c r="N10" s="361">
        <v>8.3799999999999999E-2</v>
      </c>
      <c r="O10" s="215"/>
      <c r="P10" s="215"/>
      <c r="Q10" s="361">
        <v>9.4100000000000003E-2</v>
      </c>
      <c r="R10" s="215"/>
      <c r="S10" s="215"/>
      <c r="T10" s="361">
        <v>9.7500000000000003E-2</v>
      </c>
      <c r="U10" s="215"/>
      <c r="V10" s="215"/>
      <c r="W10" s="204"/>
      <c r="X10" s="376">
        <f>(+N10+Q10+T10+W10)/4</f>
        <v>6.8849999999999995E-2</v>
      </c>
      <c r="Y10" s="75" t="s">
        <v>159</v>
      </c>
      <c r="Z10" s="1" t="s">
        <v>19</v>
      </c>
      <c r="AA10" s="4" t="s">
        <v>149</v>
      </c>
      <c r="AB10" s="344"/>
    </row>
    <row r="11" spans="1:28" s="7" customFormat="1" ht="35.25" customHeight="1" x14ac:dyDescent="0.25">
      <c r="A11" s="452"/>
      <c r="B11" s="454"/>
      <c r="C11" s="447"/>
      <c r="D11" s="1" t="s">
        <v>217</v>
      </c>
      <c r="E11" s="1"/>
      <c r="F11" s="1">
        <v>1</v>
      </c>
      <c r="H11" s="1">
        <v>1</v>
      </c>
      <c r="I11" s="1"/>
      <c r="J11" s="15" t="s">
        <v>218</v>
      </c>
      <c r="K11" s="25" t="s">
        <v>286</v>
      </c>
      <c r="L11" s="215"/>
      <c r="M11" s="215"/>
      <c r="N11" s="361">
        <v>1.54E-2</v>
      </c>
      <c r="O11" s="216"/>
      <c r="P11" s="216"/>
      <c r="Q11" s="396">
        <v>4.9299999999999997E-2</v>
      </c>
      <c r="R11" s="215"/>
      <c r="S11" s="215"/>
      <c r="T11" s="361">
        <v>2.3E-2</v>
      </c>
      <c r="U11" s="215"/>
      <c r="V11" s="215"/>
      <c r="W11" s="204"/>
      <c r="X11" s="376">
        <f>(+N11+Q11+T11+W11)/4</f>
        <v>2.1925E-2</v>
      </c>
      <c r="Y11" s="75" t="s">
        <v>159</v>
      </c>
      <c r="Z11" s="1" t="s">
        <v>19</v>
      </c>
      <c r="AA11" s="4" t="s">
        <v>149</v>
      </c>
      <c r="AB11" s="344"/>
    </row>
    <row r="12" spans="1:28" s="7" customFormat="1" ht="35.25" customHeight="1" x14ac:dyDescent="0.25">
      <c r="A12" s="452"/>
      <c r="B12" s="454"/>
      <c r="C12" s="447"/>
      <c r="D12" s="1" t="s">
        <v>226</v>
      </c>
      <c r="E12" s="1"/>
      <c r="F12" s="1">
        <v>1</v>
      </c>
      <c r="G12" s="1"/>
      <c r="H12" s="1">
        <v>1</v>
      </c>
      <c r="I12" s="1"/>
      <c r="J12" s="15" t="s">
        <v>278</v>
      </c>
      <c r="K12" s="25" t="s">
        <v>192</v>
      </c>
      <c r="L12" s="385">
        <v>12.29</v>
      </c>
      <c r="M12" s="380">
        <v>10.5</v>
      </c>
      <c r="N12" s="380">
        <v>8.67</v>
      </c>
      <c r="O12" s="380">
        <v>11.56</v>
      </c>
      <c r="P12" s="385">
        <v>10.8</v>
      </c>
      <c r="Q12" s="385">
        <v>11.67</v>
      </c>
      <c r="R12" s="380">
        <v>10.68</v>
      </c>
      <c r="S12" s="380">
        <v>9.0399999999999991</v>
      </c>
      <c r="T12" s="380">
        <v>11.53</v>
      </c>
      <c r="U12" s="380">
        <v>10.199999999999999</v>
      </c>
      <c r="V12" s="392">
        <v>9.57</v>
      </c>
      <c r="W12" s="402">
        <v>12.94</v>
      </c>
      <c r="X12" s="387">
        <f>AVERAGE(L12:W12)</f>
        <v>10.787500000000001</v>
      </c>
      <c r="Y12" s="75" t="s">
        <v>143</v>
      </c>
      <c r="Z12" s="1" t="s">
        <v>5</v>
      </c>
      <c r="AA12" s="4" t="s">
        <v>149</v>
      </c>
      <c r="AB12" s="263"/>
    </row>
    <row r="13" spans="1:28" s="7" customFormat="1" ht="35.25" customHeight="1" x14ac:dyDescent="0.25">
      <c r="A13" s="452"/>
      <c r="B13" s="454"/>
      <c r="C13" s="447"/>
      <c r="D13" s="1" t="s">
        <v>268</v>
      </c>
      <c r="E13" s="1"/>
      <c r="F13" s="1">
        <v>1</v>
      </c>
      <c r="G13" s="1">
        <v>1</v>
      </c>
      <c r="H13" s="1"/>
      <c r="I13" s="1"/>
      <c r="J13" s="15" t="s">
        <v>269</v>
      </c>
      <c r="K13" s="25" t="s">
        <v>194</v>
      </c>
      <c r="L13" s="386">
        <v>0.65959999999999996</v>
      </c>
      <c r="M13" s="379">
        <v>1.2665</v>
      </c>
      <c r="N13" s="377">
        <v>1.2844</v>
      </c>
      <c r="O13" s="377">
        <v>0.89929999999999999</v>
      </c>
      <c r="P13" s="377">
        <v>1.1625000000000001</v>
      </c>
      <c r="Q13" s="390">
        <v>0.60680000000000001</v>
      </c>
      <c r="R13" s="377">
        <v>2.4020999999999999</v>
      </c>
      <c r="S13" s="377">
        <v>1.2665</v>
      </c>
      <c r="T13" s="390">
        <v>0.75870000000000004</v>
      </c>
      <c r="U13" s="390">
        <v>0.79079999999999995</v>
      </c>
      <c r="V13" s="377">
        <v>1.6996</v>
      </c>
      <c r="W13" s="390">
        <v>0.71789999999999998</v>
      </c>
      <c r="X13" s="378">
        <f>AVERAGE(L13:W13)</f>
        <v>1.1262249999999998</v>
      </c>
      <c r="Y13" s="75" t="s">
        <v>270</v>
      </c>
      <c r="Z13" s="1" t="s">
        <v>5</v>
      </c>
      <c r="AA13" s="4" t="s">
        <v>7</v>
      </c>
      <c r="AB13" s="263"/>
    </row>
    <row r="14" spans="1:28" s="7" customFormat="1" ht="35.25" customHeight="1" x14ac:dyDescent="0.25">
      <c r="A14" s="452"/>
      <c r="B14" s="454"/>
      <c r="C14" s="447"/>
      <c r="D14" s="1" t="s">
        <v>271</v>
      </c>
      <c r="E14" s="1">
        <v>1</v>
      </c>
      <c r="F14" s="1"/>
      <c r="G14" s="1">
        <v>1</v>
      </c>
      <c r="H14" s="1"/>
      <c r="I14" s="1"/>
      <c r="J14" s="15" t="s">
        <v>273</v>
      </c>
      <c r="K14" s="25" t="s">
        <v>194</v>
      </c>
      <c r="L14" s="379">
        <v>0.93</v>
      </c>
      <c r="M14" s="379">
        <v>0.93</v>
      </c>
      <c r="N14" s="377">
        <v>0.91</v>
      </c>
      <c r="O14" s="377">
        <v>0.92</v>
      </c>
      <c r="P14" s="379">
        <v>0.94</v>
      </c>
      <c r="Q14" s="379">
        <v>0.9</v>
      </c>
      <c r="R14" s="379">
        <v>0.9</v>
      </c>
      <c r="S14" s="379">
        <v>0.9</v>
      </c>
      <c r="T14" s="377">
        <v>0.9</v>
      </c>
      <c r="U14" s="377">
        <v>0.9</v>
      </c>
      <c r="V14" s="377">
        <v>0.9</v>
      </c>
      <c r="W14" s="377">
        <v>0.93</v>
      </c>
      <c r="X14" s="378">
        <f>AVERAGE(L14:W14)</f>
        <v>0.91333333333333344</v>
      </c>
      <c r="Y14" s="75" t="s">
        <v>270</v>
      </c>
      <c r="Z14" s="1" t="s">
        <v>5</v>
      </c>
      <c r="AA14" s="4" t="s">
        <v>7</v>
      </c>
      <c r="AB14" s="263"/>
    </row>
    <row r="15" spans="1:28" s="7" customFormat="1" ht="35.25" customHeight="1" x14ac:dyDescent="0.25">
      <c r="A15" s="452"/>
      <c r="B15" s="454"/>
      <c r="C15" s="447"/>
      <c r="D15" s="1" t="s">
        <v>272</v>
      </c>
      <c r="E15" s="1"/>
      <c r="F15" s="1">
        <v>1</v>
      </c>
      <c r="G15" s="1">
        <v>1</v>
      </c>
      <c r="H15" s="1"/>
      <c r="I15" s="1"/>
      <c r="J15" s="15" t="s">
        <v>274</v>
      </c>
      <c r="K15" s="25" t="s">
        <v>275</v>
      </c>
      <c r="L15" s="215"/>
      <c r="M15" s="215"/>
      <c r="N15" s="380">
        <v>60.14</v>
      </c>
      <c r="O15" s="215"/>
      <c r="P15" s="215"/>
      <c r="Q15" s="380">
        <v>81.31</v>
      </c>
      <c r="R15" s="215"/>
      <c r="S15" s="215"/>
      <c r="T15" s="380">
        <v>33.81</v>
      </c>
      <c r="U15" s="215"/>
      <c r="V15" s="215"/>
      <c r="W15" s="380">
        <v>70</v>
      </c>
      <c r="X15" s="380">
        <f>(+N15+Q15+T15+W15)/4</f>
        <v>61.314999999999998</v>
      </c>
      <c r="Y15" s="75" t="s">
        <v>270</v>
      </c>
      <c r="Z15" s="1" t="s">
        <v>19</v>
      </c>
      <c r="AA15" s="4" t="s">
        <v>7</v>
      </c>
      <c r="AB15" s="263"/>
    </row>
    <row r="16" spans="1:28" s="7" customFormat="1" ht="35.25" customHeight="1" x14ac:dyDescent="0.25">
      <c r="A16" s="452"/>
      <c r="B16" s="454"/>
      <c r="C16" s="447"/>
      <c r="D16" s="1" t="s">
        <v>292</v>
      </c>
      <c r="E16" s="1"/>
      <c r="F16" s="1">
        <v>1</v>
      </c>
      <c r="G16" s="1">
        <v>1</v>
      </c>
      <c r="H16" s="1"/>
      <c r="I16" s="1"/>
      <c r="J16" s="106" t="s">
        <v>227</v>
      </c>
      <c r="K16" s="25" t="s">
        <v>180</v>
      </c>
      <c r="L16" s="215"/>
      <c r="M16" s="215"/>
      <c r="N16" s="382">
        <v>1.17</v>
      </c>
      <c r="O16" s="216"/>
      <c r="P16" s="216"/>
      <c r="Q16" s="382">
        <v>1.1499999999999999</v>
      </c>
      <c r="R16" s="215"/>
      <c r="S16" s="215"/>
      <c r="T16" s="382">
        <v>1.18</v>
      </c>
      <c r="U16" s="215"/>
      <c r="V16" s="215"/>
      <c r="W16" s="200"/>
      <c r="X16" s="233">
        <f>(+N16+Q16+T16+W16)/4</f>
        <v>0.875</v>
      </c>
      <c r="Y16" s="75" t="s">
        <v>117</v>
      </c>
      <c r="Z16" s="1" t="s">
        <v>19</v>
      </c>
      <c r="AA16" s="4" t="s">
        <v>149</v>
      </c>
    </row>
    <row r="17" spans="1:28" s="7" customFormat="1" ht="35.25" customHeight="1" x14ac:dyDescent="0.25">
      <c r="A17" s="452"/>
      <c r="B17" s="454"/>
      <c r="C17" s="447"/>
      <c r="D17" s="1" t="s">
        <v>93</v>
      </c>
      <c r="E17" s="1"/>
      <c r="F17" s="1">
        <v>1</v>
      </c>
      <c r="G17" s="1"/>
      <c r="H17" s="1">
        <v>1</v>
      </c>
      <c r="I17" s="1"/>
      <c r="J17" s="15" t="s">
        <v>219</v>
      </c>
      <c r="K17" s="18" t="s">
        <v>201</v>
      </c>
      <c r="L17" s="210"/>
      <c r="M17" s="362">
        <v>1</v>
      </c>
      <c r="N17" s="365"/>
      <c r="O17" s="362">
        <v>1</v>
      </c>
      <c r="P17" s="210"/>
      <c r="Q17" s="362">
        <v>1</v>
      </c>
      <c r="R17" s="210"/>
      <c r="S17" s="382">
        <v>1</v>
      </c>
      <c r="T17" s="210"/>
      <c r="U17" s="362">
        <v>1</v>
      </c>
      <c r="V17" s="210"/>
      <c r="W17" s="362">
        <v>1</v>
      </c>
      <c r="X17" s="378">
        <f>+(M17+O17+Q17+S17+U17+W17)/6</f>
        <v>1</v>
      </c>
      <c r="Y17" s="75" t="s">
        <v>117</v>
      </c>
      <c r="Z17" s="1" t="s">
        <v>119</v>
      </c>
      <c r="AA17" s="4" t="s">
        <v>16</v>
      </c>
    </row>
    <row r="18" spans="1:28" s="7" customFormat="1" ht="35.25" customHeight="1" x14ac:dyDescent="0.25">
      <c r="A18" s="452"/>
      <c r="B18" s="454"/>
      <c r="C18" s="447"/>
      <c r="D18" s="1" t="s">
        <v>94</v>
      </c>
      <c r="E18" s="1"/>
      <c r="F18" s="1">
        <v>1</v>
      </c>
      <c r="G18" s="1">
        <v>1</v>
      </c>
      <c r="H18" s="1"/>
      <c r="I18" s="1"/>
      <c r="J18" s="106" t="s">
        <v>228</v>
      </c>
      <c r="K18" s="25" t="s">
        <v>211</v>
      </c>
      <c r="L18" s="210"/>
      <c r="M18" s="362">
        <v>0.22</v>
      </c>
      <c r="N18" s="210"/>
      <c r="O18" s="362">
        <v>0.44</v>
      </c>
      <c r="P18" s="210"/>
      <c r="Q18" s="362">
        <v>0.11</v>
      </c>
      <c r="R18" s="210"/>
      <c r="S18" s="382">
        <v>0.33</v>
      </c>
      <c r="T18" s="210"/>
      <c r="U18" s="362">
        <v>0.33</v>
      </c>
      <c r="V18" s="210"/>
      <c r="W18" s="362">
        <v>0.56000000000000005</v>
      </c>
      <c r="X18" s="378">
        <f>+(M18+O18+Q18+S18+U18+W18)/6</f>
        <v>0.33166666666666672</v>
      </c>
      <c r="Y18" s="75" t="s">
        <v>117</v>
      </c>
      <c r="Z18" s="1" t="s">
        <v>119</v>
      </c>
      <c r="AA18" s="4" t="s">
        <v>16</v>
      </c>
    </row>
    <row r="19" spans="1:28" s="7" customFormat="1" ht="35.25" customHeight="1" x14ac:dyDescent="0.25">
      <c r="A19" s="452"/>
      <c r="B19" s="454"/>
      <c r="C19" s="447"/>
      <c r="D19" s="1" t="s">
        <v>96</v>
      </c>
      <c r="E19" s="1"/>
      <c r="F19" s="1">
        <v>1</v>
      </c>
      <c r="G19" s="1">
        <v>1</v>
      </c>
      <c r="H19" s="1"/>
      <c r="I19" s="1"/>
      <c r="J19" s="106" t="s">
        <v>97</v>
      </c>
      <c r="K19" s="18" t="s">
        <v>201</v>
      </c>
      <c r="L19" s="210"/>
      <c r="M19" s="210"/>
      <c r="N19" s="362">
        <v>1</v>
      </c>
      <c r="O19" s="210"/>
      <c r="P19" s="210"/>
      <c r="Q19" s="362">
        <v>1</v>
      </c>
      <c r="R19" s="210"/>
      <c r="S19" s="210"/>
      <c r="T19" s="195"/>
      <c r="U19" s="210"/>
      <c r="V19" s="210"/>
      <c r="W19" s="195"/>
      <c r="X19" s="234">
        <f>(+N19+Q19+T19+W19)/4</f>
        <v>0.5</v>
      </c>
      <c r="Y19" s="75" t="s">
        <v>230</v>
      </c>
      <c r="Z19" s="1" t="s">
        <v>19</v>
      </c>
      <c r="AA19" s="4" t="s">
        <v>149</v>
      </c>
    </row>
    <row r="20" spans="1:28" s="7" customFormat="1" ht="35.25" customHeight="1" x14ac:dyDescent="0.25">
      <c r="A20" s="456"/>
      <c r="B20" s="450"/>
      <c r="C20" s="447"/>
      <c r="D20" s="1" t="s">
        <v>98</v>
      </c>
      <c r="E20" s="1">
        <v>1</v>
      </c>
      <c r="F20" s="1"/>
      <c r="G20" s="1">
        <v>1</v>
      </c>
      <c r="H20" s="1"/>
      <c r="I20" s="1"/>
      <c r="J20" s="106" t="s">
        <v>99</v>
      </c>
      <c r="K20" s="18" t="s">
        <v>201</v>
      </c>
      <c r="L20" s="210"/>
      <c r="M20" s="210"/>
      <c r="N20" s="362">
        <v>1</v>
      </c>
      <c r="O20" s="210"/>
      <c r="P20" s="210"/>
      <c r="Q20" s="362">
        <v>1</v>
      </c>
      <c r="R20" s="210"/>
      <c r="S20" s="210"/>
      <c r="T20" s="195"/>
      <c r="U20" s="210"/>
      <c r="V20" s="210"/>
      <c r="W20" s="195"/>
      <c r="X20" s="234">
        <f>(+N20+Q20+T20+W20)/4</f>
        <v>0.5</v>
      </c>
      <c r="Y20" s="75" t="s">
        <v>230</v>
      </c>
      <c r="Z20" s="1" t="s">
        <v>19</v>
      </c>
      <c r="AA20" s="4" t="s">
        <v>149</v>
      </c>
    </row>
    <row r="21" spans="1:28" s="7" customFormat="1" ht="35.25" customHeight="1" x14ac:dyDescent="0.25">
      <c r="A21" s="451" t="s">
        <v>12</v>
      </c>
      <c r="B21" s="449" t="s">
        <v>10</v>
      </c>
      <c r="C21" s="449" t="s">
        <v>74</v>
      </c>
      <c r="D21" s="1" t="s">
        <v>204</v>
      </c>
      <c r="E21" s="75">
        <v>1</v>
      </c>
      <c r="F21" s="75"/>
      <c r="G21" s="75"/>
      <c r="H21" s="75">
        <v>1</v>
      </c>
      <c r="I21" s="75"/>
      <c r="J21" s="106" t="s">
        <v>206</v>
      </c>
      <c r="K21" s="25" t="s">
        <v>208</v>
      </c>
      <c r="L21" s="214">
        <v>0.25669999999999998</v>
      </c>
      <c r="M21" s="362">
        <v>0.1124</v>
      </c>
      <c r="N21" s="362">
        <v>6.1499999999999999E-2</v>
      </c>
      <c r="O21" s="362">
        <v>0.21079999999999999</v>
      </c>
      <c r="P21" s="362">
        <v>0.1069</v>
      </c>
      <c r="Q21" s="362">
        <v>0.16289999999999999</v>
      </c>
      <c r="R21" s="362">
        <v>9.1600000000000001E-2</v>
      </c>
      <c r="S21" s="362">
        <v>8.72E-2</v>
      </c>
      <c r="T21" s="362">
        <v>0.1583</v>
      </c>
      <c r="U21" s="362">
        <v>0.1055</v>
      </c>
      <c r="V21" s="195"/>
      <c r="W21" s="195"/>
      <c r="X21" s="362">
        <f>AVERAGE(L21:W21)</f>
        <v>0.13538</v>
      </c>
      <c r="Y21" s="75" t="s">
        <v>143</v>
      </c>
      <c r="Z21" s="1" t="s">
        <v>5</v>
      </c>
      <c r="AA21" s="4" t="s">
        <v>182</v>
      </c>
    </row>
    <row r="22" spans="1:28" s="7" customFormat="1" ht="35.25" customHeight="1" x14ac:dyDescent="0.25">
      <c r="A22" s="452"/>
      <c r="B22" s="454"/>
      <c r="C22" s="450"/>
      <c r="D22" s="1" t="s">
        <v>231</v>
      </c>
      <c r="E22" s="1"/>
      <c r="F22" s="1">
        <v>1</v>
      </c>
      <c r="G22" s="1">
        <v>1</v>
      </c>
      <c r="H22" s="1"/>
      <c r="I22" s="1"/>
      <c r="J22" s="106" t="s">
        <v>186</v>
      </c>
      <c r="K22" s="25" t="s">
        <v>146</v>
      </c>
      <c r="L22" s="214">
        <v>1.1299999999999999</v>
      </c>
      <c r="M22" s="362">
        <v>0.74</v>
      </c>
      <c r="N22" s="260">
        <v>1.26</v>
      </c>
      <c r="O22" s="381">
        <v>0.75</v>
      </c>
      <c r="P22" s="382">
        <v>0.7</v>
      </c>
      <c r="Q22" s="362">
        <v>0.77</v>
      </c>
      <c r="R22" s="362">
        <v>0.65</v>
      </c>
      <c r="S22" s="382">
        <v>0.75</v>
      </c>
      <c r="T22" s="362">
        <v>0.93</v>
      </c>
      <c r="U22" s="233">
        <v>1.44</v>
      </c>
      <c r="V22" s="200"/>
      <c r="W22" s="200"/>
      <c r="X22" s="378">
        <f>AVERAGE(L22:W22)</f>
        <v>0.91199999999999992</v>
      </c>
      <c r="Y22" s="75" t="s">
        <v>148</v>
      </c>
      <c r="Z22" s="1" t="s">
        <v>5</v>
      </c>
      <c r="AA22" s="4" t="s">
        <v>181</v>
      </c>
      <c r="AB22" s="153"/>
    </row>
    <row r="23" spans="1:28" s="7" customFormat="1" ht="35.25" customHeight="1" x14ac:dyDescent="0.25">
      <c r="A23" s="452"/>
      <c r="B23" s="454"/>
      <c r="C23" s="447" t="s">
        <v>43</v>
      </c>
      <c r="D23" s="1" t="s">
        <v>255</v>
      </c>
      <c r="E23" s="75"/>
      <c r="F23" s="75">
        <v>1</v>
      </c>
      <c r="G23" s="75"/>
      <c r="H23" s="75"/>
      <c r="I23" s="75">
        <v>1</v>
      </c>
      <c r="J23" s="106" t="s">
        <v>277</v>
      </c>
      <c r="K23" s="18" t="s">
        <v>200</v>
      </c>
      <c r="L23" s="381">
        <v>0.15</v>
      </c>
      <c r="M23" s="381">
        <v>0.18</v>
      </c>
      <c r="N23" s="381">
        <v>0.19</v>
      </c>
      <c r="O23" s="381">
        <v>0.19</v>
      </c>
      <c r="P23" s="381">
        <v>0.19</v>
      </c>
      <c r="Q23" s="362">
        <v>0.17</v>
      </c>
      <c r="R23" s="381">
        <v>0.14000000000000001</v>
      </c>
      <c r="S23" s="381">
        <v>0.16</v>
      </c>
      <c r="T23" s="381">
        <v>0.15</v>
      </c>
      <c r="U23" s="381">
        <v>0.15</v>
      </c>
      <c r="V23" s="202"/>
      <c r="W23" s="202"/>
      <c r="X23" s="378">
        <f>AVERAGE(L23:W23)</f>
        <v>0.16699999999999998</v>
      </c>
      <c r="Y23" s="75" t="s">
        <v>143</v>
      </c>
      <c r="Z23" s="1" t="s">
        <v>5</v>
      </c>
      <c r="AA23" s="4" t="s">
        <v>182</v>
      </c>
      <c r="AB23" s="345"/>
    </row>
    <row r="24" spans="1:28" s="7" customFormat="1" ht="35.25" customHeight="1" x14ac:dyDescent="0.25">
      <c r="A24" s="452"/>
      <c r="B24" s="454"/>
      <c r="C24" s="447"/>
      <c r="D24" s="1" t="s">
        <v>189</v>
      </c>
      <c r="E24" s="1"/>
      <c r="F24" s="1">
        <v>1</v>
      </c>
      <c r="G24" s="1"/>
      <c r="H24" s="1">
        <v>1</v>
      </c>
      <c r="I24" s="1"/>
      <c r="J24" s="106" t="s">
        <v>296</v>
      </c>
      <c r="K24" s="394" t="s">
        <v>131</v>
      </c>
      <c r="L24" s="260">
        <v>2.09</v>
      </c>
      <c r="M24" s="260">
        <v>0.69</v>
      </c>
      <c r="N24" s="260">
        <v>0.52</v>
      </c>
      <c r="O24" s="260">
        <v>1.22</v>
      </c>
      <c r="P24" s="260">
        <v>0.55000000000000004</v>
      </c>
      <c r="Q24" s="214">
        <v>0.88</v>
      </c>
      <c r="R24" s="260">
        <v>1.59</v>
      </c>
      <c r="S24" s="260">
        <v>0.45</v>
      </c>
      <c r="T24" s="260">
        <v>0.19</v>
      </c>
      <c r="U24" s="381">
        <v>0.15</v>
      </c>
      <c r="V24" s="221"/>
      <c r="W24" s="221"/>
      <c r="X24" s="234">
        <f>AVERAGE(L24:W24)</f>
        <v>0.83299999999999996</v>
      </c>
      <c r="Y24" s="75" t="s">
        <v>55</v>
      </c>
      <c r="Z24" s="1" t="s">
        <v>5</v>
      </c>
      <c r="AA24" s="4" t="s">
        <v>182</v>
      </c>
      <c r="AB24" s="397"/>
    </row>
    <row r="25" spans="1:28" s="355" customFormat="1" ht="35.25" customHeight="1" x14ac:dyDescent="0.25">
      <c r="A25" s="452"/>
      <c r="B25" s="454"/>
      <c r="C25" s="447"/>
      <c r="D25" s="1" t="s">
        <v>113</v>
      </c>
      <c r="E25" s="353">
        <v>1</v>
      </c>
      <c r="F25" s="353"/>
      <c r="G25" s="353">
        <v>1</v>
      </c>
      <c r="H25" s="353"/>
      <c r="I25" s="353"/>
      <c r="J25" s="356" t="s">
        <v>108</v>
      </c>
      <c r="K25" s="357" t="s">
        <v>284</v>
      </c>
      <c r="L25" s="381">
        <v>1</v>
      </c>
      <c r="M25" s="381">
        <v>1</v>
      </c>
      <c r="N25" s="381">
        <v>1</v>
      </c>
      <c r="O25" s="381">
        <v>1</v>
      </c>
      <c r="P25" s="381">
        <v>1</v>
      </c>
      <c r="Q25" s="381">
        <v>1</v>
      </c>
      <c r="R25" s="381">
        <v>1</v>
      </c>
      <c r="S25" s="381">
        <v>1</v>
      </c>
      <c r="T25" s="381">
        <v>1</v>
      </c>
      <c r="U25" s="381">
        <v>1</v>
      </c>
      <c r="V25" s="202"/>
      <c r="W25" s="202"/>
      <c r="X25" s="378">
        <f>AVERAGE(L25:W25)</f>
        <v>1</v>
      </c>
      <c r="Y25" s="358" t="s">
        <v>55</v>
      </c>
      <c r="Z25" s="353" t="s">
        <v>5</v>
      </c>
      <c r="AA25" s="354" t="s">
        <v>149</v>
      </c>
    </row>
    <row r="26" spans="1:28" s="7" customFormat="1" ht="35.25" customHeight="1" x14ac:dyDescent="0.25">
      <c r="A26" s="452"/>
      <c r="B26" s="454"/>
      <c r="C26" s="447"/>
      <c r="D26" s="1" t="s">
        <v>33</v>
      </c>
      <c r="E26" s="1"/>
      <c r="F26" s="1">
        <v>1</v>
      </c>
      <c r="G26" s="1">
        <v>1</v>
      </c>
      <c r="H26" s="1"/>
      <c r="I26" s="1"/>
      <c r="J26" s="106" t="s">
        <v>114</v>
      </c>
      <c r="K26" s="18" t="s">
        <v>124</v>
      </c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348"/>
      <c r="X26" s="234">
        <f>+W26</f>
        <v>0</v>
      </c>
      <c r="Y26" s="75" t="s">
        <v>148</v>
      </c>
      <c r="Z26" s="1" t="s">
        <v>3</v>
      </c>
      <c r="AA26" s="4" t="s">
        <v>183</v>
      </c>
    </row>
    <row r="27" spans="1:28" s="7" customFormat="1" ht="35.25" customHeight="1" x14ac:dyDescent="0.25">
      <c r="A27" s="452"/>
      <c r="B27" s="454"/>
      <c r="C27" s="447" t="s">
        <v>127</v>
      </c>
      <c r="D27" s="75" t="s">
        <v>100</v>
      </c>
      <c r="E27" s="1"/>
      <c r="F27" s="1">
        <v>1</v>
      </c>
      <c r="G27" s="1">
        <v>1</v>
      </c>
      <c r="H27" s="1"/>
      <c r="I27" s="1"/>
      <c r="J27" s="106" t="s">
        <v>82</v>
      </c>
      <c r="K27" s="67" t="s">
        <v>171</v>
      </c>
      <c r="L27" s="210"/>
      <c r="M27" s="210"/>
      <c r="N27" s="381">
        <v>1</v>
      </c>
      <c r="O27" s="210"/>
      <c r="P27" s="210"/>
      <c r="Q27" s="381">
        <v>1</v>
      </c>
      <c r="R27" s="210"/>
      <c r="S27" s="210"/>
      <c r="T27" s="362">
        <v>1</v>
      </c>
      <c r="U27" s="210"/>
      <c r="V27" s="210"/>
      <c r="W27" s="362">
        <v>1</v>
      </c>
      <c r="X27" s="378">
        <f>(+N27+Q27+T27+W27)/4</f>
        <v>1</v>
      </c>
      <c r="Y27" s="75" t="s">
        <v>233</v>
      </c>
      <c r="Z27" s="1" t="s">
        <v>19</v>
      </c>
      <c r="AA27" s="4" t="s">
        <v>7</v>
      </c>
    </row>
    <row r="28" spans="1:28" s="7" customFormat="1" ht="35.25" customHeight="1" x14ac:dyDescent="0.25">
      <c r="A28" s="452"/>
      <c r="B28" s="454"/>
      <c r="C28" s="447"/>
      <c r="D28" s="75" t="s">
        <v>265</v>
      </c>
      <c r="E28" s="1"/>
      <c r="F28" s="1">
        <v>1</v>
      </c>
      <c r="G28" s="1">
        <v>1</v>
      </c>
      <c r="H28" s="1"/>
      <c r="I28" s="1"/>
      <c r="J28" s="106" t="s">
        <v>103</v>
      </c>
      <c r="K28" s="67" t="s">
        <v>266</v>
      </c>
      <c r="L28" s="210"/>
      <c r="M28" s="210"/>
      <c r="N28" s="260">
        <v>0.14000000000000001</v>
      </c>
      <c r="O28" s="210"/>
      <c r="P28" s="210"/>
      <c r="Q28" s="362">
        <v>0.98</v>
      </c>
      <c r="R28" s="210"/>
      <c r="S28" s="210"/>
      <c r="T28" s="228"/>
      <c r="U28" s="210"/>
      <c r="V28" s="210"/>
      <c r="W28" s="195"/>
      <c r="X28" s="234">
        <f>(+N28+Q28+T28+W28)/4</f>
        <v>0.28000000000000003</v>
      </c>
      <c r="Y28" s="75" t="s">
        <v>233</v>
      </c>
      <c r="Z28" s="1" t="s">
        <v>19</v>
      </c>
      <c r="AA28" s="4" t="s">
        <v>7</v>
      </c>
    </row>
    <row r="29" spans="1:28" s="7" customFormat="1" ht="35.25" customHeight="1" x14ac:dyDescent="0.25">
      <c r="A29" s="452"/>
      <c r="B29" s="454"/>
      <c r="C29" s="447"/>
      <c r="D29" s="1" t="s">
        <v>101</v>
      </c>
      <c r="E29" s="1">
        <v>1</v>
      </c>
      <c r="F29" s="1"/>
      <c r="G29" s="1">
        <v>1</v>
      </c>
      <c r="H29" s="1"/>
      <c r="I29" s="1"/>
      <c r="J29" s="106" t="s">
        <v>102</v>
      </c>
      <c r="K29" s="67" t="s">
        <v>112</v>
      </c>
      <c r="L29" s="362">
        <v>0</v>
      </c>
      <c r="M29" s="362">
        <v>0</v>
      </c>
      <c r="N29" s="362">
        <v>0</v>
      </c>
      <c r="O29" s="362">
        <v>0</v>
      </c>
      <c r="P29" s="362">
        <v>0</v>
      </c>
      <c r="Q29" s="362">
        <v>0</v>
      </c>
      <c r="R29" s="362">
        <v>0</v>
      </c>
      <c r="S29" s="362">
        <v>0</v>
      </c>
      <c r="T29" s="362">
        <v>0</v>
      </c>
      <c r="U29" s="362">
        <v>0</v>
      </c>
      <c r="V29" s="362">
        <v>0</v>
      </c>
      <c r="W29" s="362">
        <v>0</v>
      </c>
      <c r="X29" s="378">
        <f>AVERAGE(L29:W29)</f>
        <v>0</v>
      </c>
      <c r="Y29" s="75" t="s">
        <v>117</v>
      </c>
      <c r="Z29" s="1" t="s">
        <v>5</v>
      </c>
      <c r="AA29" s="4" t="s">
        <v>16</v>
      </c>
    </row>
    <row r="30" spans="1:28" s="7" customFormat="1" ht="35.25" customHeight="1" x14ac:dyDescent="0.25">
      <c r="A30" s="363"/>
      <c r="B30" s="364"/>
      <c r="C30" s="170" t="s">
        <v>128</v>
      </c>
      <c r="D30" s="1" t="s">
        <v>267</v>
      </c>
      <c r="E30" s="1"/>
      <c r="F30" s="1">
        <v>1</v>
      </c>
      <c r="G30" s="1">
        <v>1</v>
      </c>
      <c r="H30" s="1"/>
      <c r="I30" s="1"/>
      <c r="J30" s="15" t="s">
        <v>111</v>
      </c>
      <c r="K30" s="25" t="s">
        <v>276</v>
      </c>
      <c r="L30" s="210"/>
      <c r="M30" s="210"/>
      <c r="N30" s="210"/>
      <c r="O30" s="362">
        <v>1</v>
      </c>
      <c r="P30" s="210"/>
      <c r="Q30" s="210"/>
      <c r="R30" s="210"/>
      <c r="S30" s="214">
        <v>0.98</v>
      </c>
      <c r="T30" s="210"/>
      <c r="U30" s="210"/>
      <c r="V30" s="210"/>
      <c r="W30" s="214">
        <v>0.96</v>
      </c>
      <c r="X30" s="234">
        <f>(+O30+S30+W30)/3</f>
        <v>0.98</v>
      </c>
      <c r="Y30" s="1" t="s">
        <v>234</v>
      </c>
      <c r="Z30" s="1" t="s">
        <v>54</v>
      </c>
      <c r="AA30" s="4" t="s">
        <v>235</v>
      </c>
      <c r="AB30" s="7" t="s">
        <v>290</v>
      </c>
    </row>
    <row r="31" spans="1:28" s="7" customFormat="1" ht="35.25" customHeight="1" x14ac:dyDescent="0.25">
      <c r="A31" s="451" t="s">
        <v>13</v>
      </c>
      <c r="B31" s="449" t="s">
        <v>9</v>
      </c>
      <c r="C31" s="1" t="s">
        <v>236</v>
      </c>
      <c r="D31" s="1" t="s">
        <v>237</v>
      </c>
      <c r="E31" s="1">
        <v>1</v>
      </c>
      <c r="F31" s="1"/>
      <c r="G31" s="1"/>
      <c r="H31" s="1">
        <v>1</v>
      </c>
      <c r="I31" s="1"/>
      <c r="J31" s="16" t="s">
        <v>160</v>
      </c>
      <c r="K31" s="25" t="s">
        <v>210</v>
      </c>
      <c r="L31" s="210"/>
      <c r="M31" s="210"/>
      <c r="N31" s="210"/>
      <c r="O31" s="210"/>
      <c r="P31" s="210"/>
      <c r="Q31" s="382">
        <v>1</v>
      </c>
      <c r="R31" s="210"/>
      <c r="S31" s="210"/>
      <c r="T31" s="210"/>
      <c r="U31" s="210"/>
      <c r="V31" s="210"/>
      <c r="W31" s="350"/>
      <c r="X31" s="234">
        <f>(+Q31+W31)/2</f>
        <v>0.5</v>
      </c>
      <c r="Y31" s="75" t="s">
        <v>238</v>
      </c>
      <c r="Z31" s="1" t="s">
        <v>4</v>
      </c>
      <c r="AA31" s="4" t="s">
        <v>239</v>
      </c>
    </row>
    <row r="32" spans="1:28" s="7" customFormat="1" ht="35.25" customHeight="1" x14ac:dyDescent="0.25">
      <c r="A32" s="452"/>
      <c r="B32" s="454"/>
      <c r="C32" s="1" t="s">
        <v>142</v>
      </c>
      <c r="D32" s="1" t="s">
        <v>297</v>
      </c>
      <c r="E32" s="1"/>
      <c r="F32" s="1">
        <v>1</v>
      </c>
      <c r="G32" s="1">
        <v>1</v>
      </c>
      <c r="H32" s="1"/>
      <c r="I32" s="1"/>
      <c r="J32" s="15" t="s">
        <v>109</v>
      </c>
      <c r="K32" s="394" t="s">
        <v>223</v>
      </c>
      <c r="L32" s="233">
        <v>0.66666666666666663</v>
      </c>
      <c r="M32" s="362">
        <v>0.86956521739130432</v>
      </c>
      <c r="N32" s="233">
        <v>0.8</v>
      </c>
      <c r="O32" s="362">
        <v>0.84615384615384615</v>
      </c>
      <c r="P32" s="233">
        <v>0.80952380952380953</v>
      </c>
      <c r="Q32" s="233">
        <v>0.81</v>
      </c>
      <c r="R32" s="382">
        <v>0.95238095238095233</v>
      </c>
      <c r="S32" s="382">
        <v>0.92307692307692313</v>
      </c>
      <c r="T32" s="233">
        <v>0.8</v>
      </c>
      <c r="U32" s="233">
        <v>0.83</v>
      </c>
      <c r="V32" s="233">
        <v>0.64</v>
      </c>
      <c r="W32" s="214">
        <v>0.5</v>
      </c>
      <c r="X32" s="234">
        <f>AVERAGE(L32:W32)</f>
        <v>0.78728061793279192</v>
      </c>
      <c r="Y32" s="1" t="s">
        <v>259</v>
      </c>
      <c r="Z32" s="1" t="s">
        <v>5</v>
      </c>
      <c r="AA32" s="4" t="s">
        <v>123</v>
      </c>
    </row>
    <row r="33" spans="1:28" s="7" customFormat="1" ht="35.25" customHeight="1" x14ac:dyDescent="0.25">
      <c r="A33" s="456"/>
      <c r="B33" s="450"/>
      <c r="C33" s="1" t="s">
        <v>241</v>
      </c>
      <c r="D33" s="1" t="s">
        <v>56</v>
      </c>
      <c r="E33" s="2"/>
      <c r="F33" s="1">
        <v>1</v>
      </c>
      <c r="G33" s="2"/>
      <c r="H33" s="2"/>
      <c r="I33" s="1">
        <v>1</v>
      </c>
      <c r="J33" s="16" t="s">
        <v>52</v>
      </c>
      <c r="K33" s="25" t="s">
        <v>135</v>
      </c>
      <c r="L33" s="210"/>
      <c r="M33" s="210"/>
      <c r="N33" s="210"/>
      <c r="O33" s="362">
        <v>0.81899999999999995</v>
      </c>
      <c r="P33" s="210"/>
      <c r="Q33" s="210"/>
      <c r="R33" s="210"/>
      <c r="S33" s="362">
        <v>1</v>
      </c>
      <c r="T33" s="210"/>
      <c r="U33" s="210"/>
      <c r="V33" s="210"/>
      <c r="W33" s="362">
        <v>1</v>
      </c>
      <c r="X33" s="234">
        <f>(+O33+S33+W33)/3</f>
        <v>0.93966666666666665</v>
      </c>
      <c r="Y33" s="75" t="s">
        <v>24</v>
      </c>
      <c r="Z33" s="1" t="s">
        <v>54</v>
      </c>
      <c r="AA33" s="4" t="s">
        <v>16</v>
      </c>
    </row>
    <row r="34" spans="1:28" s="7" customFormat="1" ht="35.25" customHeight="1" x14ac:dyDescent="0.25">
      <c r="A34" s="451" t="s">
        <v>37</v>
      </c>
      <c r="B34" s="449" t="s">
        <v>35</v>
      </c>
      <c r="C34" s="457" t="s">
        <v>25</v>
      </c>
      <c r="D34" s="1" t="s">
        <v>38</v>
      </c>
      <c r="E34" s="1">
        <v>1</v>
      </c>
      <c r="F34" s="1"/>
      <c r="G34" s="1">
        <v>1</v>
      </c>
      <c r="H34" s="1"/>
      <c r="I34" s="1"/>
      <c r="J34" s="106" t="s">
        <v>46</v>
      </c>
      <c r="K34" s="27" t="s">
        <v>136</v>
      </c>
      <c r="L34" s="362">
        <v>0</v>
      </c>
      <c r="M34" s="362">
        <v>0</v>
      </c>
      <c r="N34" s="362">
        <v>0</v>
      </c>
      <c r="O34" s="362">
        <v>0</v>
      </c>
      <c r="P34" s="362">
        <v>0</v>
      </c>
      <c r="Q34" s="362">
        <v>0</v>
      </c>
      <c r="R34" s="362">
        <v>0</v>
      </c>
      <c r="S34" s="362">
        <v>0</v>
      </c>
      <c r="T34" s="362">
        <v>0</v>
      </c>
      <c r="U34" s="362">
        <v>0</v>
      </c>
      <c r="V34" s="362">
        <v>0</v>
      </c>
      <c r="W34" s="362">
        <v>0</v>
      </c>
      <c r="X34" s="378">
        <f>AVERAGE(L34:W34)</f>
        <v>0</v>
      </c>
      <c r="Y34" s="75" t="s">
        <v>24</v>
      </c>
      <c r="Z34" s="1" t="s">
        <v>5</v>
      </c>
      <c r="AA34" s="4" t="s">
        <v>16</v>
      </c>
    </row>
    <row r="35" spans="1:28" s="7" customFormat="1" ht="35.25" customHeight="1" x14ac:dyDescent="0.25">
      <c r="A35" s="452"/>
      <c r="B35" s="454"/>
      <c r="C35" s="457"/>
      <c r="D35" s="449" t="s">
        <v>39</v>
      </c>
      <c r="E35" s="447"/>
      <c r="F35" s="447">
        <v>1</v>
      </c>
      <c r="G35" s="447">
        <v>1</v>
      </c>
      <c r="H35" s="447"/>
      <c r="I35" s="447"/>
      <c r="J35" s="15" t="s">
        <v>17</v>
      </c>
      <c r="K35" s="398" t="s">
        <v>137</v>
      </c>
      <c r="L35" s="382">
        <v>0.98</v>
      </c>
      <c r="M35" s="362">
        <v>0.98</v>
      </c>
      <c r="N35" s="233">
        <v>0.89</v>
      </c>
      <c r="O35" s="233">
        <v>0.95</v>
      </c>
      <c r="P35" s="233">
        <v>0.96</v>
      </c>
      <c r="Q35" s="233">
        <v>0.96</v>
      </c>
      <c r="R35" s="382">
        <v>0.98</v>
      </c>
      <c r="S35" s="382">
        <v>0.98</v>
      </c>
      <c r="T35" s="382">
        <v>0.98</v>
      </c>
      <c r="U35" s="382">
        <v>1</v>
      </c>
      <c r="V35" s="233">
        <v>0.95</v>
      </c>
      <c r="W35" s="233">
        <v>0.79</v>
      </c>
      <c r="X35" s="234">
        <f>AVERAGE(L35:W35)</f>
        <v>0.94999999999999984</v>
      </c>
      <c r="Y35" s="75" t="s">
        <v>24</v>
      </c>
      <c r="Z35" s="1" t="s">
        <v>5</v>
      </c>
      <c r="AA35" s="4" t="s">
        <v>16</v>
      </c>
      <c r="AB35" s="7" t="s">
        <v>290</v>
      </c>
    </row>
    <row r="36" spans="1:28" s="7" customFormat="1" ht="35.25" customHeight="1" x14ac:dyDescent="0.25">
      <c r="A36" s="452"/>
      <c r="B36" s="454"/>
      <c r="C36" s="457"/>
      <c r="D36" s="450"/>
      <c r="E36" s="447"/>
      <c r="F36" s="447"/>
      <c r="G36" s="447"/>
      <c r="H36" s="447"/>
      <c r="I36" s="447"/>
      <c r="J36" s="15" t="s">
        <v>281</v>
      </c>
      <c r="K36" s="398" t="s">
        <v>137</v>
      </c>
      <c r="L36" s="382">
        <v>1</v>
      </c>
      <c r="M36" s="382">
        <v>1</v>
      </c>
      <c r="N36" s="382">
        <v>1</v>
      </c>
      <c r="O36" s="382">
        <v>1</v>
      </c>
      <c r="P36" s="382">
        <v>1</v>
      </c>
      <c r="Q36" s="382">
        <v>1</v>
      </c>
      <c r="R36" s="382">
        <v>1</v>
      </c>
      <c r="S36" s="382">
        <v>1</v>
      </c>
      <c r="T36" s="382">
        <v>1</v>
      </c>
      <c r="U36" s="382">
        <v>1</v>
      </c>
      <c r="V36" s="382">
        <v>1</v>
      </c>
      <c r="W36" s="382">
        <v>1</v>
      </c>
      <c r="X36" s="378">
        <f>AVERAGE(L36:W36)</f>
        <v>1</v>
      </c>
      <c r="Y36" s="75" t="s">
        <v>24</v>
      </c>
      <c r="Z36" s="1" t="s">
        <v>5</v>
      </c>
      <c r="AA36" s="4" t="s">
        <v>16</v>
      </c>
    </row>
    <row r="37" spans="1:28" s="7" customFormat="1" ht="35.25" customHeight="1" x14ac:dyDescent="0.25">
      <c r="A37" s="452"/>
      <c r="B37" s="454"/>
      <c r="C37" s="447" t="s">
        <v>242</v>
      </c>
      <c r="D37" s="1" t="s">
        <v>293</v>
      </c>
      <c r="E37" s="1">
        <v>1</v>
      </c>
      <c r="F37" s="1"/>
      <c r="G37" s="1">
        <v>1</v>
      </c>
      <c r="H37" s="1"/>
      <c r="I37" s="1"/>
      <c r="J37" s="106" t="s">
        <v>220</v>
      </c>
      <c r="K37" s="25" t="s">
        <v>252</v>
      </c>
      <c r="L37" s="362">
        <v>0.69299999999999995</v>
      </c>
      <c r="M37" s="362">
        <v>0.77100000000000002</v>
      </c>
      <c r="N37" s="362">
        <v>5.7000000000000002E-2</v>
      </c>
      <c r="O37" s="362">
        <v>0.115</v>
      </c>
      <c r="P37" s="362">
        <v>0.191</v>
      </c>
      <c r="Q37" s="382">
        <v>0.248</v>
      </c>
      <c r="R37" s="382">
        <v>0.30099999999999999</v>
      </c>
      <c r="S37" s="382">
        <v>0.36699999999999999</v>
      </c>
      <c r="T37" s="382">
        <v>0.42899999999999999</v>
      </c>
      <c r="U37" s="382">
        <v>0.48599999999999999</v>
      </c>
      <c r="V37" s="382">
        <v>0.56899999999999995</v>
      </c>
      <c r="W37" s="382">
        <v>0.64100000000000001</v>
      </c>
      <c r="X37" s="234">
        <f>+W37</f>
        <v>0.64100000000000001</v>
      </c>
      <c r="Y37" s="75" t="s">
        <v>243</v>
      </c>
      <c r="Z37" s="1" t="s">
        <v>5</v>
      </c>
      <c r="AA37" s="4" t="s">
        <v>16</v>
      </c>
    </row>
    <row r="38" spans="1:28" s="7" customFormat="1" ht="35.25" customHeight="1" x14ac:dyDescent="0.25">
      <c r="A38" s="452"/>
      <c r="B38" s="454"/>
      <c r="C38" s="447"/>
      <c r="D38" s="1" t="s">
        <v>294</v>
      </c>
      <c r="E38" s="1">
        <v>1</v>
      </c>
      <c r="F38" s="1"/>
      <c r="G38" s="1">
        <v>1</v>
      </c>
      <c r="H38" s="1"/>
      <c r="I38" s="1"/>
      <c r="J38" s="106" t="s">
        <v>220</v>
      </c>
      <c r="K38" s="25" t="s">
        <v>252</v>
      </c>
      <c r="L38" s="383">
        <v>0.751</v>
      </c>
      <c r="M38" s="383">
        <v>0.78800000000000003</v>
      </c>
      <c r="N38" s="383">
        <v>7.3999999999999996E-2</v>
      </c>
      <c r="O38" s="383">
        <v>0.13900000000000001</v>
      </c>
      <c r="P38" s="362">
        <v>0.193</v>
      </c>
      <c r="Q38" s="362">
        <v>0.25800000000000001</v>
      </c>
      <c r="R38" s="362">
        <v>0.32900000000000001</v>
      </c>
      <c r="S38" s="362">
        <v>0.38700000000000001</v>
      </c>
      <c r="T38" s="362">
        <v>0.439</v>
      </c>
      <c r="U38" s="362">
        <v>0.504</v>
      </c>
      <c r="V38" s="382">
        <v>0.54900000000000004</v>
      </c>
      <c r="W38" s="382">
        <v>0.6</v>
      </c>
      <c r="X38" s="234">
        <f>+W38</f>
        <v>0.6</v>
      </c>
      <c r="Y38" s="75" t="s">
        <v>243</v>
      </c>
      <c r="Z38" s="1" t="s">
        <v>5</v>
      </c>
      <c r="AA38" s="4" t="s">
        <v>16</v>
      </c>
    </row>
    <row r="39" spans="1:28" s="7" customFormat="1" ht="35.25" customHeight="1" x14ac:dyDescent="0.25">
      <c r="A39" s="452"/>
      <c r="B39" s="454"/>
      <c r="C39" s="447"/>
      <c r="D39" s="1" t="s">
        <v>77</v>
      </c>
      <c r="E39" s="1"/>
      <c r="F39" s="1">
        <v>1</v>
      </c>
      <c r="G39" s="1">
        <v>1</v>
      </c>
      <c r="H39" s="1"/>
      <c r="I39" s="1"/>
      <c r="J39" s="106" t="s">
        <v>52</v>
      </c>
      <c r="K39" s="26" t="s">
        <v>86</v>
      </c>
      <c r="L39" s="210"/>
      <c r="M39" s="210"/>
      <c r="N39" s="210"/>
      <c r="O39" s="362">
        <v>0.81799999999999995</v>
      </c>
      <c r="P39" s="210"/>
      <c r="Q39" s="210"/>
      <c r="R39" s="210"/>
      <c r="S39" s="362">
        <v>0.98</v>
      </c>
      <c r="T39" s="210"/>
      <c r="U39" s="210"/>
      <c r="V39" s="210"/>
      <c r="W39" s="401">
        <v>0.93500000000000005</v>
      </c>
      <c r="X39" s="378">
        <f>(+O39+S39+W39)/3</f>
        <v>0.91100000000000003</v>
      </c>
      <c r="Y39" s="75" t="s">
        <v>243</v>
      </c>
      <c r="Z39" s="1" t="s">
        <v>54</v>
      </c>
      <c r="AA39" s="4" t="s">
        <v>16</v>
      </c>
    </row>
    <row r="40" spans="1:28" s="7" customFormat="1" ht="35.25" customHeight="1" x14ac:dyDescent="0.25">
      <c r="A40" s="452"/>
      <c r="B40" s="454"/>
      <c r="C40" s="447"/>
      <c r="D40" s="1" t="s">
        <v>78</v>
      </c>
      <c r="E40" s="1">
        <v>1</v>
      </c>
      <c r="F40" s="1"/>
      <c r="G40" s="1">
        <v>1</v>
      </c>
      <c r="H40" s="1"/>
      <c r="I40" s="1"/>
      <c r="J40" s="106" t="s">
        <v>81</v>
      </c>
      <c r="K40" s="26">
        <v>0</v>
      </c>
      <c r="L40" s="382">
        <v>0</v>
      </c>
      <c r="M40" s="382">
        <v>0</v>
      </c>
      <c r="N40" s="382">
        <v>0</v>
      </c>
      <c r="O40" s="382">
        <v>0</v>
      </c>
      <c r="P40" s="382">
        <v>0</v>
      </c>
      <c r="Q40" s="382">
        <v>0</v>
      </c>
      <c r="R40" s="382">
        <v>0</v>
      </c>
      <c r="S40" s="382">
        <v>0</v>
      </c>
      <c r="T40" s="382">
        <v>0</v>
      </c>
      <c r="U40" s="382">
        <v>0</v>
      </c>
      <c r="V40" s="382">
        <v>0</v>
      </c>
      <c r="W40" s="382">
        <v>0</v>
      </c>
      <c r="X40" s="378">
        <f>AVERAGE(L40:W40)</f>
        <v>0</v>
      </c>
      <c r="Y40" s="75" t="s">
        <v>243</v>
      </c>
      <c r="Z40" s="1" t="s">
        <v>5</v>
      </c>
      <c r="AA40" s="4" t="s">
        <v>16</v>
      </c>
    </row>
    <row r="41" spans="1:28" s="7" customFormat="1" ht="35.25" customHeight="1" x14ac:dyDescent="0.25">
      <c r="A41" s="452"/>
      <c r="B41" s="454"/>
      <c r="C41" s="447"/>
      <c r="D41" s="1" t="s">
        <v>225</v>
      </c>
      <c r="E41" s="1">
        <v>1</v>
      </c>
      <c r="F41" s="1"/>
      <c r="G41" s="1">
        <v>1</v>
      </c>
      <c r="H41" s="1"/>
      <c r="I41" s="1"/>
      <c r="J41" s="106" t="s">
        <v>82</v>
      </c>
      <c r="K41" s="26" t="s">
        <v>212</v>
      </c>
      <c r="L41" s="382">
        <v>1</v>
      </c>
      <c r="M41" s="382">
        <v>1</v>
      </c>
      <c r="N41" s="382">
        <v>1</v>
      </c>
      <c r="O41" s="382">
        <v>1</v>
      </c>
      <c r="P41" s="382">
        <v>1</v>
      </c>
      <c r="Q41" s="382">
        <v>1</v>
      </c>
      <c r="R41" s="382">
        <v>1</v>
      </c>
      <c r="S41" s="382">
        <v>1</v>
      </c>
      <c r="T41" s="382">
        <v>1</v>
      </c>
      <c r="U41" s="382">
        <v>1</v>
      </c>
      <c r="V41" s="382">
        <v>1</v>
      </c>
      <c r="W41" s="382">
        <v>1</v>
      </c>
      <c r="X41" s="378">
        <f>AVERAGE(L41:W41)</f>
        <v>1</v>
      </c>
      <c r="Y41" s="75" t="s">
        <v>243</v>
      </c>
      <c r="Z41" s="1" t="s">
        <v>5</v>
      </c>
      <c r="AA41" s="4" t="s">
        <v>16</v>
      </c>
    </row>
    <row r="42" spans="1:28" s="7" customFormat="1" ht="35.25" customHeight="1" x14ac:dyDescent="0.25">
      <c r="A42" s="452"/>
      <c r="B42" s="454"/>
      <c r="C42" s="447"/>
      <c r="D42" s="1" t="s">
        <v>244</v>
      </c>
      <c r="E42" s="1">
        <v>1</v>
      </c>
      <c r="F42" s="1"/>
      <c r="G42" s="1">
        <v>1</v>
      </c>
      <c r="H42" s="1"/>
      <c r="I42" s="1"/>
      <c r="J42" s="106" t="s">
        <v>83</v>
      </c>
      <c r="K42" s="26">
        <v>1</v>
      </c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383">
        <v>1</v>
      </c>
      <c r="W42" s="210"/>
      <c r="X42" s="378">
        <f>+V42</f>
        <v>1</v>
      </c>
      <c r="Y42" s="75" t="s">
        <v>243</v>
      </c>
      <c r="Z42" s="1" t="s">
        <v>3</v>
      </c>
      <c r="AA42" s="4" t="s">
        <v>16</v>
      </c>
    </row>
    <row r="43" spans="1:28" s="7" customFormat="1" ht="35.25" customHeight="1" x14ac:dyDescent="0.25">
      <c r="A43" s="452"/>
      <c r="B43" s="454"/>
      <c r="C43" s="447"/>
      <c r="D43" s="1" t="s">
        <v>88</v>
      </c>
      <c r="E43" s="1"/>
      <c r="F43" s="1">
        <v>1</v>
      </c>
      <c r="G43" s="1">
        <v>1</v>
      </c>
      <c r="H43" s="1"/>
      <c r="I43" s="1"/>
      <c r="J43" s="15" t="s">
        <v>245</v>
      </c>
      <c r="K43" s="25" t="s">
        <v>166</v>
      </c>
      <c r="L43" s="214">
        <v>1.3</v>
      </c>
      <c r="M43" s="362">
        <v>0.72</v>
      </c>
      <c r="N43" s="362">
        <v>0.65</v>
      </c>
      <c r="O43" s="362">
        <v>1</v>
      </c>
      <c r="P43" s="362">
        <v>0.75</v>
      </c>
      <c r="Q43" s="362">
        <v>0.96</v>
      </c>
      <c r="R43" s="362">
        <v>1</v>
      </c>
      <c r="S43" s="362">
        <v>0</v>
      </c>
      <c r="T43" s="362">
        <v>0</v>
      </c>
      <c r="U43" s="362">
        <v>0.75</v>
      </c>
      <c r="V43" s="362">
        <v>0.97</v>
      </c>
      <c r="W43" s="362">
        <v>1</v>
      </c>
      <c r="X43" s="378">
        <f>AVERAGE(L43:W43)</f>
        <v>0.7583333333333333</v>
      </c>
      <c r="Y43" s="75" t="s">
        <v>18</v>
      </c>
      <c r="Z43" s="1" t="s">
        <v>5</v>
      </c>
      <c r="AA43" s="4" t="s">
        <v>16</v>
      </c>
    </row>
    <row r="44" spans="1:28" s="7" customFormat="1" ht="35.25" customHeight="1" x14ac:dyDescent="0.25">
      <c r="A44" s="452"/>
      <c r="B44" s="454"/>
      <c r="C44" s="447"/>
      <c r="D44" s="1" t="s">
        <v>89</v>
      </c>
      <c r="E44" s="1">
        <v>1</v>
      </c>
      <c r="F44" s="1"/>
      <c r="G44" s="1">
        <v>1</v>
      </c>
      <c r="H44" s="1"/>
      <c r="I44" s="1"/>
      <c r="J44" s="106" t="s">
        <v>246</v>
      </c>
      <c r="K44" s="25" t="s">
        <v>258</v>
      </c>
      <c r="L44" s="362">
        <v>0.252</v>
      </c>
      <c r="M44" s="362">
        <v>0.28199999999999997</v>
      </c>
      <c r="N44" s="362">
        <v>0.27100000000000002</v>
      </c>
      <c r="O44" s="362">
        <v>0.27200000000000002</v>
      </c>
      <c r="P44" s="362">
        <v>0.25900000000000001</v>
      </c>
      <c r="Q44" s="362">
        <v>0.192</v>
      </c>
      <c r="R44" s="362">
        <v>0.23300000000000001</v>
      </c>
      <c r="S44" s="362">
        <v>0.2</v>
      </c>
      <c r="T44" s="362">
        <v>0.223</v>
      </c>
      <c r="U44" s="214">
        <v>1.44</v>
      </c>
      <c r="V44" s="362">
        <v>0.23799999999999999</v>
      </c>
      <c r="W44" s="362">
        <v>0.16500000000000001</v>
      </c>
      <c r="X44" s="378">
        <f>AVERAGE(L44:W44)</f>
        <v>0.33558333333333329</v>
      </c>
      <c r="Y44" s="75" t="s">
        <v>18</v>
      </c>
      <c r="Z44" s="1" t="s">
        <v>5</v>
      </c>
      <c r="AA44" s="4" t="s">
        <v>16</v>
      </c>
    </row>
    <row r="45" spans="1:28" s="7" customFormat="1" ht="35.25" customHeight="1" x14ac:dyDescent="0.25">
      <c r="A45" s="456"/>
      <c r="B45" s="450"/>
      <c r="C45" s="447"/>
      <c r="D45" s="1" t="s">
        <v>247</v>
      </c>
      <c r="E45" s="1"/>
      <c r="F45" s="1">
        <v>1</v>
      </c>
      <c r="G45" s="1">
        <v>1</v>
      </c>
      <c r="H45" s="1"/>
      <c r="I45" s="1"/>
      <c r="J45" s="106" t="s">
        <v>279</v>
      </c>
      <c r="K45" s="25" t="s">
        <v>165</v>
      </c>
      <c r="L45" s="384">
        <v>0</v>
      </c>
      <c r="M45" s="384">
        <v>-1</v>
      </c>
      <c r="N45" s="384">
        <v>0</v>
      </c>
      <c r="O45" s="384">
        <v>0</v>
      </c>
      <c r="P45" s="377">
        <v>0</v>
      </c>
      <c r="Q45" s="377">
        <v>0</v>
      </c>
      <c r="R45" s="377">
        <v>-0.03</v>
      </c>
      <c r="S45" s="377">
        <v>-0.01</v>
      </c>
      <c r="T45" s="377">
        <v>0</v>
      </c>
      <c r="U45" s="377">
        <v>-0.01</v>
      </c>
      <c r="V45" s="205"/>
      <c r="W45" s="205"/>
      <c r="X45" s="392">
        <f>AVERAGE(L45:W45)</f>
        <v>-0.10500000000000001</v>
      </c>
      <c r="Y45" s="1" t="s">
        <v>143</v>
      </c>
      <c r="Z45" s="1" t="s">
        <v>5</v>
      </c>
      <c r="AA45" s="4" t="s">
        <v>149</v>
      </c>
      <c r="AB45" s="344"/>
    </row>
    <row r="46" spans="1:28" s="7" customFormat="1" ht="35.25" customHeight="1" x14ac:dyDescent="0.25">
      <c r="A46" s="451" t="s">
        <v>14</v>
      </c>
      <c r="B46" s="449" t="s">
        <v>11</v>
      </c>
      <c r="C46" s="1" t="s">
        <v>263</v>
      </c>
      <c r="D46" s="75" t="s">
        <v>283</v>
      </c>
      <c r="E46" s="1">
        <v>1</v>
      </c>
      <c r="F46" s="1"/>
      <c r="G46" s="1"/>
      <c r="H46" s="1">
        <v>1</v>
      </c>
      <c r="I46" s="1"/>
      <c r="J46" s="106" t="s">
        <v>264</v>
      </c>
      <c r="K46" s="25"/>
      <c r="L46" s="210"/>
      <c r="M46" s="210"/>
      <c r="N46" s="210"/>
      <c r="O46" s="210"/>
      <c r="P46" s="210"/>
      <c r="Q46" s="388">
        <v>0</v>
      </c>
      <c r="R46" s="210"/>
      <c r="S46" s="210"/>
      <c r="T46" s="210"/>
      <c r="U46" s="210"/>
      <c r="V46" s="210"/>
      <c r="W46" s="388">
        <v>0</v>
      </c>
      <c r="X46" s="393">
        <f>(+Q46+W46)/2</f>
        <v>0</v>
      </c>
      <c r="Y46" s="1" t="s">
        <v>51</v>
      </c>
      <c r="Z46" s="1" t="s">
        <v>4</v>
      </c>
      <c r="AA46" s="4" t="s">
        <v>7</v>
      </c>
      <c r="AB46" s="344"/>
    </row>
    <row r="47" spans="1:28" s="7" customFormat="1" ht="35.25" customHeight="1" x14ac:dyDescent="0.25">
      <c r="A47" s="452"/>
      <c r="B47" s="454"/>
      <c r="C47" s="1" t="s">
        <v>44</v>
      </c>
      <c r="D47" s="1" t="s">
        <v>40</v>
      </c>
      <c r="E47" s="1">
        <v>1</v>
      </c>
      <c r="F47" s="1"/>
      <c r="G47" s="1"/>
      <c r="H47" s="1">
        <v>1</v>
      </c>
      <c r="I47" s="1"/>
      <c r="J47" s="16" t="s">
        <v>20</v>
      </c>
      <c r="K47" s="25" t="s">
        <v>139</v>
      </c>
      <c r="L47" s="210"/>
      <c r="M47" s="210"/>
      <c r="N47" s="210"/>
      <c r="O47" s="210"/>
      <c r="P47" s="210"/>
      <c r="Q47" s="362">
        <v>1.17</v>
      </c>
      <c r="R47" s="210"/>
      <c r="S47" s="210"/>
      <c r="T47" s="210"/>
      <c r="U47" s="210"/>
      <c r="V47" s="210"/>
      <c r="W47" s="362">
        <v>1</v>
      </c>
      <c r="X47" s="393">
        <f>(+Q47+W47)/2</f>
        <v>1.085</v>
      </c>
      <c r="Y47" s="1" t="s">
        <v>51</v>
      </c>
      <c r="Z47" s="447" t="s">
        <v>4</v>
      </c>
      <c r="AA47" s="4" t="s">
        <v>7</v>
      </c>
    </row>
    <row r="48" spans="1:28" s="7" customFormat="1" ht="41.4" thickBot="1" x14ac:dyDescent="0.3">
      <c r="A48" s="453"/>
      <c r="B48" s="455"/>
      <c r="C48" s="9" t="s">
        <v>262</v>
      </c>
      <c r="D48" s="1" t="s">
        <v>282</v>
      </c>
      <c r="E48" s="9">
        <v>1</v>
      </c>
      <c r="F48" s="9"/>
      <c r="G48" s="9"/>
      <c r="H48" s="9">
        <v>1</v>
      </c>
      <c r="I48" s="9"/>
      <c r="J48" s="17" t="s">
        <v>21</v>
      </c>
      <c r="K48" s="28" t="s">
        <v>139</v>
      </c>
      <c r="L48" s="210"/>
      <c r="M48" s="210"/>
      <c r="N48" s="210"/>
      <c r="O48" s="210"/>
      <c r="P48" s="210"/>
      <c r="Q48" s="389">
        <v>1</v>
      </c>
      <c r="R48" s="215"/>
      <c r="S48" s="215"/>
      <c r="T48" s="215"/>
      <c r="U48" s="215"/>
      <c r="V48" s="215"/>
      <c r="W48" s="403">
        <v>0.83</v>
      </c>
      <c r="X48" s="234">
        <f>(+Q48+W48)/2</f>
        <v>0.91500000000000004</v>
      </c>
      <c r="Y48" s="9" t="s">
        <v>14</v>
      </c>
      <c r="Z48" s="448"/>
      <c r="AA48" s="11" t="s">
        <v>7</v>
      </c>
    </row>
    <row r="49" spans="5:26" ht="10.199999999999999" x14ac:dyDescent="0.2">
      <c r="G49" s="8">
        <f>SUM(G7:G48)</f>
        <v>29</v>
      </c>
      <c r="H49" s="8">
        <f t="shared" ref="H49:I49" si="0">SUM(H7:H48)</f>
        <v>10</v>
      </c>
      <c r="I49" s="8">
        <f t="shared" si="0"/>
        <v>2</v>
      </c>
      <c r="J49" s="8">
        <f>SUM(G49:I49)</f>
        <v>41</v>
      </c>
      <c r="K49" s="399">
        <v>1</v>
      </c>
      <c r="L49" s="8">
        <f>+L50+L51+L52</f>
        <v>22</v>
      </c>
      <c r="M49" s="8">
        <f t="shared" ref="M49:U49" si="1">+M50+M51+M52</f>
        <v>24</v>
      </c>
      <c r="N49" s="8">
        <f t="shared" si="1"/>
        <v>31</v>
      </c>
      <c r="O49" s="8">
        <f t="shared" si="1"/>
        <v>27</v>
      </c>
      <c r="P49" s="8">
        <f t="shared" si="1"/>
        <v>22</v>
      </c>
      <c r="Q49" s="8">
        <f t="shared" si="1"/>
        <v>37</v>
      </c>
      <c r="R49" s="8">
        <f t="shared" si="1"/>
        <v>22</v>
      </c>
      <c r="S49" s="8">
        <f t="shared" si="1"/>
        <v>27</v>
      </c>
      <c r="T49" s="8">
        <f t="shared" si="1"/>
        <v>31</v>
      </c>
      <c r="U49" s="8">
        <f t="shared" si="1"/>
        <v>24</v>
      </c>
      <c r="V49" s="8">
        <v>23</v>
      </c>
      <c r="W49" s="8">
        <v>41</v>
      </c>
      <c r="X49" s="197"/>
    </row>
    <row r="50" spans="5:26" ht="10.199999999999999" x14ac:dyDescent="0.2">
      <c r="E50" s="8">
        <f>SUM(E7:E49)</f>
        <v>17</v>
      </c>
      <c r="F50" s="8">
        <f>SUM(F7:F49)</f>
        <v>24</v>
      </c>
      <c r="G50" s="8">
        <f>SUM(G7:G49)</f>
        <v>58</v>
      </c>
      <c r="H50" s="8">
        <f>SUM(H7:H49)</f>
        <v>20</v>
      </c>
      <c r="I50" s="8">
        <f>SUM(I7:I49)</f>
        <v>4</v>
      </c>
      <c r="K50" s="400" t="s">
        <v>287</v>
      </c>
      <c r="L50" s="8">
        <v>14</v>
      </c>
      <c r="M50" s="8">
        <v>21</v>
      </c>
      <c r="N50" s="8">
        <f>6*4</f>
        <v>24</v>
      </c>
      <c r="O50" s="8">
        <v>23</v>
      </c>
      <c r="P50" s="8">
        <v>17</v>
      </c>
      <c r="Q50" s="8">
        <v>29</v>
      </c>
      <c r="R50" s="8">
        <v>21</v>
      </c>
      <c r="S50" s="8">
        <v>25</v>
      </c>
      <c r="T50" s="8">
        <v>24</v>
      </c>
      <c r="U50" s="8">
        <v>19</v>
      </c>
      <c r="V50" s="8">
        <v>14</v>
      </c>
      <c r="W50" s="8">
        <v>20</v>
      </c>
      <c r="Z50" s="30"/>
    </row>
    <row r="51" spans="5:26" ht="10.199999999999999" x14ac:dyDescent="0.2">
      <c r="K51" s="400" t="s">
        <v>288</v>
      </c>
      <c r="L51" s="8">
        <v>8</v>
      </c>
      <c r="M51" s="8">
        <v>3</v>
      </c>
      <c r="N51" s="8">
        <v>7</v>
      </c>
      <c r="O51" s="8">
        <v>4</v>
      </c>
      <c r="P51" s="8">
        <v>5</v>
      </c>
      <c r="Q51" s="8">
        <v>4</v>
      </c>
      <c r="R51" s="8">
        <v>1</v>
      </c>
      <c r="S51" s="8">
        <v>2</v>
      </c>
      <c r="T51" s="8">
        <v>4</v>
      </c>
      <c r="U51" s="8">
        <v>5</v>
      </c>
      <c r="V51" s="8">
        <v>1</v>
      </c>
      <c r="W51" s="8">
        <v>4</v>
      </c>
    </row>
    <row r="52" spans="5:26" ht="10.199999999999999" x14ac:dyDescent="0.2">
      <c r="K52" s="400" t="s">
        <v>295</v>
      </c>
      <c r="Q52" s="8">
        <v>4</v>
      </c>
      <c r="T52" s="8">
        <v>3</v>
      </c>
      <c r="U52" s="8">
        <v>0</v>
      </c>
      <c r="V52" s="8">
        <v>8</v>
      </c>
      <c r="W52" s="8">
        <v>17</v>
      </c>
    </row>
    <row r="53" spans="5:26" ht="10.199999999999999" x14ac:dyDescent="0.2">
      <c r="L53" s="8">
        <f>SUM(L51:L52)</f>
        <v>8</v>
      </c>
      <c r="M53" s="8">
        <f t="shared" ref="M53:U53" si="2">SUM(M51:M52)</f>
        <v>3</v>
      </c>
      <c r="N53" s="8">
        <f t="shared" si="2"/>
        <v>7</v>
      </c>
      <c r="O53" s="8">
        <f t="shared" si="2"/>
        <v>4</v>
      </c>
      <c r="P53" s="8">
        <f t="shared" si="2"/>
        <v>5</v>
      </c>
      <c r="Q53" s="8">
        <f t="shared" si="2"/>
        <v>8</v>
      </c>
      <c r="R53" s="8">
        <f t="shared" si="2"/>
        <v>1</v>
      </c>
      <c r="S53" s="8">
        <f t="shared" si="2"/>
        <v>2</v>
      </c>
      <c r="T53" s="8">
        <f t="shared" si="2"/>
        <v>7</v>
      </c>
      <c r="U53" s="8">
        <f t="shared" si="2"/>
        <v>5</v>
      </c>
    </row>
    <row r="54" spans="5:26" ht="10.199999999999999" x14ac:dyDescent="0.2">
      <c r="L54" s="194">
        <f>+L50*$K$49/L49</f>
        <v>0.63636363636363635</v>
      </c>
      <c r="M54" s="194">
        <f t="shared" ref="M54:S54" si="3">+M50*$K$49/M49</f>
        <v>0.875</v>
      </c>
      <c r="N54" s="194">
        <f t="shared" si="3"/>
        <v>0.77419354838709675</v>
      </c>
      <c r="O54" s="194">
        <f t="shared" si="3"/>
        <v>0.85185185185185186</v>
      </c>
      <c r="P54" s="194">
        <f t="shared" si="3"/>
        <v>0.77272727272727271</v>
      </c>
      <c r="Q54" s="194">
        <f>+Q50*$K$49/Q49</f>
        <v>0.78378378378378377</v>
      </c>
      <c r="R54" s="194">
        <f t="shared" si="3"/>
        <v>0.95454545454545459</v>
      </c>
      <c r="S54" s="194">
        <f t="shared" si="3"/>
        <v>0.92592592592592593</v>
      </c>
      <c r="T54" s="194">
        <f>+T50*$K$49/T49</f>
        <v>0.77419354838709675</v>
      </c>
      <c r="U54" s="194">
        <f>+U50*$K$49/U49</f>
        <v>0.79166666666666663</v>
      </c>
    </row>
    <row r="55" spans="5:26" ht="10.199999999999999" x14ac:dyDescent="0.2">
      <c r="L55" s="194">
        <f>+L53*$K$49/L49</f>
        <v>0.36363636363636365</v>
      </c>
      <c r="M55" s="194">
        <f t="shared" ref="M55:U55" si="4">+M53*$K$49/M49</f>
        <v>0.125</v>
      </c>
      <c r="N55" s="194">
        <f t="shared" si="4"/>
        <v>0.22580645161290322</v>
      </c>
      <c r="O55" s="194">
        <f t="shared" si="4"/>
        <v>0.14814814814814814</v>
      </c>
      <c r="P55" s="194">
        <f t="shared" si="4"/>
        <v>0.22727272727272727</v>
      </c>
      <c r="Q55" s="194">
        <f t="shared" si="4"/>
        <v>0.21621621621621623</v>
      </c>
      <c r="R55" s="194">
        <f t="shared" si="4"/>
        <v>4.5454545454545456E-2</v>
      </c>
      <c r="S55" s="194">
        <f t="shared" si="4"/>
        <v>7.407407407407407E-2</v>
      </c>
      <c r="T55" s="194">
        <f t="shared" si="4"/>
        <v>0.22580645161290322</v>
      </c>
      <c r="U55" s="194">
        <f t="shared" si="4"/>
        <v>0.20833333333333334</v>
      </c>
    </row>
    <row r="56" spans="5:26" ht="17.399999999999999" x14ac:dyDescent="0.3">
      <c r="P56" s="68"/>
    </row>
    <row r="57" spans="5:26" ht="10.199999999999999" x14ac:dyDescent="0.2">
      <c r="M57" s="8">
        <v>97</v>
      </c>
    </row>
    <row r="58" spans="5:26" ht="10.199999999999999" x14ac:dyDescent="0.2">
      <c r="M58" s="8">
        <v>19</v>
      </c>
      <c r="O58" s="72"/>
    </row>
    <row r="59" spans="5:26" ht="10.199999999999999" x14ac:dyDescent="0.2">
      <c r="M59" s="194">
        <f>+M58/M57</f>
        <v>0.19587628865979381</v>
      </c>
    </row>
    <row r="60" spans="5:26" ht="10.199999999999999" x14ac:dyDescent="0.2"/>
    <row r="61" spans="5:26" ht="10.199999999999999" x14ac:dyDescent="0.2">
      <c r="M61" s="8">
        <f>+L49+M49+N49+O49+P49+Q49+R49+S49+T49+U49</f>
        <v>267</v>
      </c>
    </row>
    <row r="62" spans="5:26" ht="10.199999999999999" x14ac:dyDescent="0.2"/>
    <row r="63" spans="5:26" ht="10.199999999999999" x14ac:dyDescent="0.2"/>
  </sheetData>
  <mergeCells count="27">
    <mergeCell ref="Z47:Z48"/>
    <mergeCell ref="G35:G36"/>
    <mergeCell ref="H35:H36"/>
    <mergeCell ref="I35:I36"/>
    <mergeCell ref="C37:C45"/>
    <mergeCell ref="D35:D36"/>
    <mergeCell ref="E35:E36"/>
    <mergeCell ref="F35:F36"/>
    <mergeCell ref="A46:A48"/>
    <mergeCell ref="B46:B48"/>
    <mergeCell ref="A34:A45"/>
    <mergeCell ref="B34:B45"/>
    <mergeCell ref="C34:C36"/>
    <mergeCell ref="A31:A33"/>
    <mergeCell ref="B31:B33"/>
    <mergeCell ref="A1:AA2"/>
    <mergeCell ref="A3:C5"/>
    <mergeCell ref="D3:Y3"/>
    <mergeCell ref="D4:Y5"/>
    <mergeCell ref="A7:A20"/>
    <mergeCell ref="B7:B20"/>
    <mergeCell ref="C7:C20"/>
    <mergeCell ref="A21:A29"/>
    <mergeCell ref="B21:B29"/>
    <mergeCell ref="C21:C22"/>
    <mergeCell ref="C23:C26"/>
    <mergeCell ref="C27:C2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3B59-3D72-42A1-B1C3-6E4F6877C0D4}">
  <sheetPr filterMode="1"/>
  <dimension ref="A1:AB62"/>
  <sheetViews>
    <sheetView topLeftCell="C15" zoomScale="124" zoomScaleNormal="124" workbookViewId="0">
      <selection activeCell="J47" sqref="J47"/>
    </sheetView>
  </sheetViews>
  <sheetFormatPr baseColWidth="10" defaultColWidth="18" defaultRowHeight="35.25" customHeight="1" x14ac:dyDescent="0.2"/>
  <cols>
    <col min="1" max="4" width="18" style="8"/>
    <col min="5" max="9" width="3" style="8" bestFit="1" customWidth="1"/>
    <col min="10" max="10" width="18" style="8"/>
    <col min="11" max="11" width="18" style="400"/>
    <col min="12" max="13" width="7.33203125" style="8" bestFit="1" customWidth="1"/>
    <col min="14" max="14" width="7.44140625" style="8" bestFit="1" customWidth="1"/>
    <col min="15" max="15" width="7.33203125" style="8" bestFit="1" customWidth="1"/>
    <col min="16" max="16" width="7.109375" style="8" bestFit="1" customWidth="1"/>
    <col min="17" max="17" width="6.44140625" style="8" bestFit="1" customWidth="1"/>
    <col min="18" max="18" width="7.109375" style="8" bestFit="1" customWidth="1"/>
    <col min="19" max="20" width="6.33203125" style="8" bestFit="1" customWidth="1"/>
    <col min="21" max="21" width="5.88671875" style="8" bestFit="1" customWidth="1"/>
    <col min="22" max="22" width="6.44140625" style="8" bestFit="1" customWidth="1"/>
    <col min="23" max="23" width="7.109375" style="8" bestFit="1" customWidth="1"/>
    <col min="24" max="24" width="10.44140625" style="225" customWidth="1"/>
    <col min="25" max="25" width="17" style="8" bestFit="1" customWidth="1"/>
    <col min="26" max="26" width="16.5546875" style="8" bestFit="1" customWidth="1"/>
    <col min="27" max="27" width="17" style="8" bestFit="1" customWidth="1"/>
    <col min="28" max="16384" width="18" style="8"/>
  </cols>
  <sheetData>
    <row r="1" spans="1:28" ht="35.2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60"/>
    </row>
    <row r="2" spans="1:28" ht="35.25" customHeight="1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3"/>
      <c r="AA2" s="464"/>
    </row>
    <row r="3" spans="1:28" ht="10.8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1"/>
      <c r="Z3" s="13" t="s">
        <v>67</v>
      </c>
      <c r="AA3" s="5" t="s">
        <v>68</v>
      </c>
    </row>
    <row r="4" spans="1:28" ht="10.8" thickBot="1" x14ac:dyDescent="0.25">
      <c r="A4" s="465"/>
      <c r="B4" s="466"/>
      <c r="C4" s="467"/>
      <c r="D4" s="472" t="s">
        <v>304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4"/>
      <c r="Z4" s="12" t="s">
        <v>64</v>
      </c>
      <c r="AA4" s="6">
        <v>42005</v>
      </c>
    </row>
    <row r="5" spans="1:28" ht="10.8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7"/>
      <c r="Z5" s="213" t="s">
        <v>65</v>
      </c>
      <c r="AA5" s="5">
        <v>8</v>
      </c>
    </row>
    <row r="6" spans="1:28" s="14" customFormat="1" ht="55.8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45292</v>
      </c>
      <c r="M6" s="64">
        <v>45323</v>
      </c>
      <c r="N6" s="64">
        <v>45352</v>
      </c>
      <c r="O6" s="64">
        <v>45383</v>
      </c>
      <c r="P6" s="64">
        <v>45413</v>
      </c>
      <c r="Q6" s="64">
        <v>45444</v>
      </c>
      <c r="R6" s="64">
        <v>45474</v>
      </c>
      <c r="S6" s="64">
        <v>45505</v>
      </c>
      <c r="T6" s="64">
        <v>45536</v>
      </c>
      <c r="U6" s="64">
        <v>45566</v>
      </c>
      <c r="V6" s="64">
        <v>45597</v>
      </c>
      <c r="W6" s="64">
        <v>45627</v>
      </c>
      <c r="X6" s="64" t="s">
        <v>213</v>
      </c>
      <c r="Y6" s="32" t="s">
        <v>6</v>
      </c>
      <c r="Z6" s="32" t="s">
        <v>1</v>
      </c>
      <c r="AA6" s="34" t="s">
        <v>2</v>
      </c>
    </row>
    <row r="7" spans="1:28" s="7" customFormat="1" ht="35.25" hidden="1" customHeight="1" x14ac:dyDescent="0.25">
      <c r="A7" s="478" t="s">
        <v>26</v>
      </c>
      <c r="B7" s="479" t="s">
        <v>8</v>
      </c>
      <c r="C7" s="450" t="s">
        <v>42</v>
      </c>
      <c r="D7" s="1" t="s">
        <v>31</v>
      </c>
      <c r="E7" s="35">
        <v>1</v>
      </c>
      <c r="F7" s="35"/>
      <c r="G7" s="35">
        <v>1</v>
      </c>
      <c r="H7" s="35"/>
      <c r="I7" s="35"/>
      <c r="J7" s="107" t="s">
        <v>147</v>
      </c>
      <c r="K7" s="89" t="s">
        <v>139</v>
      </c>
      <c r="L7" s="195">
        <v>0.7</v>
      </c>
      <c r="M7" s="195">
        <v>0.8</v>
      </c>
      <c r="N7" s="195">
        <v>0.63</v>
      </c>
      <c r="O7" s="195">
        <v>0.74</v>
      </c>
      <c r="P7" s="195">
        <v>3.22</v>
      </c>
      <c r="Q7" s="195">
        <v>0.68</v>
      </c>
      <c r="R7" s="195">
        <v>0.79</v>
      </c>
      <c r="S7" s="196">
        <v>0.69</v>
      </c>
      <c r="T7" s="195">
        <v>0.68</v>
      </c>
      <c r="U7" s="195">
        <v>0.77</v>
      </c>
      <c r="V7" s="196">
        <v>0.74</v>
      </c>
      <c r="W7" s="196">
        <v>0.92</v>
      </c>
      <c r="X7" s="196">
        <f>AVERAGE(L7:W7)</f>
        <v>0.94666666666666666</v>
      </c>
      <c r="Y7" s="352" t="s">
        <v>148</v>
      </c>
      <c r="Z7" s="35" t="s">
        <v>5</v>
      </c>
      <c r="AA7" s="4" t="s">
        <v>149</v>
      </c>
    </row>
    <row r="8" spans="1:28" s="355" customFormat="1" ht="35.25" hidden="1" customHeight="1" x14ac:dyDescent="0.25">
      <c r="A8" s="452"/>
      <c r="B8" s="454"/>
      <c r="C8" s="450"/>
      <c r="D8" s="1" t="s">
        <v>187</v>
      </c>
      <c r="E8" s="353"/>
      <c r="F8" s="353">
        <v>1</v>
      </c>
      <c r="G8" s="355">
        <v>1</v>
      </c>
      <c r="H8" s="353"/>
      <c r="I8" s="353"/>
      <c r="J8" s="356" t="s">
        <v>188</v>
      </c>
      <c r="K8" s="359" t="s">
        <v>291</v>
      </c>
      <c r="L8" s="360"/>
      <c r="M8" s="360"/>
      <c r="N8" s="204">
        <v>0.1</v>
      </c>
      <c r="O8" s="360"/>
      <c r="P8" s="360"/>
      <c r="Q8" s="204">
        <v>0.25</v>
      </c>
      <c r="R8" s="360"/>
      <c r="S8" s="418">
        <v>0.31</v>
      </c>
      <c r="T8" s="404">
        <v>0.31</v>
      </c>
      <c r="U8" s="360"/>
      <c r="V8" s="360"/>
      <c r="W8" s="347">
        <v>0.26</v>
      </c>
      <c r="X8" s="422">
        <f>(+N8+Q8+T8+W8)/4</f>
        <v>0.22999999999999998</v>
      </c>
      <c r="Y8" s="358" t="s">
        <v>148</v>
      </c>
      <c r="Z8" s="353" t="s">
        <v>19</v>
      </c>
      <c r="AA8" s="354" t="s">
        <v>149</v>
      </c>
    </row>
    <row r="9" spans="1:28" s="7" customFormat="1" ht="35.25" hidden="1" customHeight="1" x14ac:dyDescent="0.25">
      <c r="A9" s="452"/>
      <c r="B9" s="454"/>
      <c r="C9" s="447"/>
      <c r="D9" s="1" t="s">
        <v>257</v>
      </c>
      <c r="E9" s="1"/>
      <c r="F9" s="1">
        <v>1</v>
      </c>
      <c r="G9" s="1">
        <v>1</v>
      </c>
      <c r="H9" s="1"/>
      <c r="I9" s="1"/>
      <c r="J9" s="106" t="s">
        <v>195</v>
      </c>
      <c r="K9" s="25" t="s">
        <v>180</v>
      </c>
      <c r="L9" s="195">
        <v>0.92</v>
      </c>
      <c r="M9" s="195">
        <v>0.91</v>
      </c>
      <c r="N9" s="195">
        <v>0.91</v>
      </c>
      <c r="O9" s="195">
        <v>0.9</v>
      </c>
      <c r="P9" s="195">
        <v>0.83</v>
      </c>
      <c r="Q9" s="195">
        <v>0.87</v>
      </c>
      <c r="R9" s="195">
        <v>0.91</v>
      </c>
      <c r="S9" s="195">
        <v>0.85</v>
      </c>
      <c r="T9" s="195">
        <v>0.93</v>
      </c>
      <c r="U9" s="196">
        <v>0.99</v>
      </c>
      <c r="V9" s="196">
        <v>1.04</v>
      </c>
      <c r="W9" s="196">
        <v>1.1000000000000001</v>
      </c>
      <c r="X9" s="423">
        <f>AVERAGE(L9:W9)</f>
        <v>0.92999999999999983</v>
      </c>
      <c r="Y9" s="116" t="s">
        <v>24</v>
      </c>
      <c r="Z9" s="35" t="s">
        <v>5</v>
      </c>
      <c r="AA9" s="4" t="s">
        <v>260</v>
      </c>
    </row>
    <row r="10" spans="1:28" s="7" customFormat="1" ht="35.25" hidden="1" customHeight="1" x14ac:dyDescent="0.25">
      <c r="A10" s="452"/>
      <c r="B10" s="454"/>
      <c r="C10" s="447"/>
      <c r="D10" s="1" t="s">
        <v>214</v>
      </c>
      <c r="E10" s="1"/>
      <c r="F10" s="1">
        <v>1</v>
      </c>
      <c r="G10" s="1"/>
      <c r="H10" s="1">
        <v>1</v>
      </c>
      <c r="I10" s="1"/>
      <c r="J10" s="15" t="s">
        <v>215</v>
      </c>
      <c r="K10" s="25" t="s">
        <v>216</v>
      </c>
      <c r="L10" s="215"/>
      <c r="M10" s="216"/>
      <c r="N10" s="204">
        <v>8.3799999999999999E-2</v>
      </c>
      <c r="O10" s="215"/>
      <c r="P10" s="215"/>
      <c r="Q10" s="204">
        <v>0.09</v>
      </c>
      <c r="R10" s="215"/>
      <c r="S10" s="408">
        <v>0.09</v>
      </c>
      <c r="T10" s="204">
        <v>9.9699999999999997E-2</v>
      </c>
      <c r="U10" s="215"/>
      <c r="V10" s="215"/>
      <c r="W10" s="204"/>
      <c r="X10" s="409">
        <f>(+N10+Q10+T10+W10)/2</f>
        <v>0.13675000000000001</v>
      </c>
      <c r="Y10" s="75" t="s">
        <v>159</v>
      </c>
      <c r="Z10" s="1" t="s">
        <v>19</v>
      </c>
      <c r="AA10" s="4" t="s">
        <v>149</v>
      </c>
      <c r="AB10" s="344"/>
    </row>
    <row r="11" spans="1:28" s="7" customFormat="1" ht="35.25" hidden="1" customHeight="1" x14ac:dyDescent="0.25">
      <c r="A11" s="452"/>
      <c r="B11" s="454"/>
      <c r="C11" s="447"/>
      <c r="D11" s="1" t="s">
        <v>217</v>
      </c>
      <c r="E11" s="1"/>
      <c r="F11" s="1">
        <v>1</v>
      </c>
      <c r="H11" s="1">
        <v>1</v>
      </c>
      <c r="I11" s="1"/>
      <c r="J11" s="15" t="s">
        <v>218</v>
      </c>
      <c r="K11" s="25" t="s">
        <v>286</v>
      </c>
      <c r="L11" s="215"/>
      <c r="M11" s="215"/>
      <c r="N11" s="204">
        <v>1.54E-2</v>
      </c>
      <c r="O11" s="216"/>
      <c r="P11" s="216"/>
      <c r="Q11" s="406">
        <v>3.78E-2</v>
      </c>
      <c r="R11" s="215"/>
      <c r="S11" s="408">
        <v>3.4299999999999997E-2</v>
      </c>
      <c r="T11" s="204">
        <v>3.4299999999999997E-2</v>
      </c>
      <c r="U11" s="215"/>
      <c r="V11" s="215"/>
      <c r="W11" s="204"/>
      <c r="X11" s="409">
        <f>(+N11+Q11+T11+W11)/2</f>
        <v>4.3749999999999997E-2</v>
      </c>
      <c r="Y11" s="75" t="s">
        <v>159</v>
      </c>
      <c r="Z11" s="1" t="s">
        <v>19</v>
      </c>
      <c r="AA11" s="4" t="s">
        <v>149</v>
      </c>
      <c r="AB11" s="344"/>
    </row>
    <row r="12" spans="1:28" s="7" customFormat="1" ht="68.400000000000006" hidden="1" customHeight="1" x14ac:dyDescent="0.25">
      <c r="A12" s="452"/>
      <c r="B12" s="454"/>
      <c r="C12" s="447"/>
      <c r="D12" s="1" t="s">
        <v>226</v>
      </c>
      <c r="E12" s="1"/>
      <c r="F12" s="1">
        <v>1</v>
      </c>
      <c r="G12" s="1"/>
      <c r="H12" s="1">
        <v>1</v>
      </c>
      <c r="I12" s="1"/>
      <c r="J12" s="15" t="s">
        <v>278</v>
      </c>
      <c r="K12" s="25" t="s">
        <v>192</v>
      </c>
      <c r="L12" s="204">
        <v>0.1229</v>
      </c>
      <c r="M12" s="204">
        <v>0.105</v>
      </c>
      <c r="N12" s="204">
        <v>8.5699999999999998E-2</v>
      </c>
      <c r="O12" s="204">
        <v>0.11559999999999999</v>
      </c>
      <c r="P12" s="204">
        <v>0.108</v>
      </c>
      <c r="Q12" s="204">
        <v>0.1167</v>
      </c>
      <c r="R12" s="204" t="s">
        <v>298</v>
      </c>
      <c r="S12" s="204">
        <v>0.15029999999999999</v>
      </c>
      <c r="T12" s="346" t="s">
        <v>301</v>
      </c>
      <c r="U12" s="346" t="s">
        <v>302</v>
      </c>
      <c r="V12" s="346">
        <v>0.16</v>
      </c>
      <c r="W12" s="346">
        <v>0.13</v>
      </c>
      <c r="X12" s="196">
        <f>AVERAGE(L12:W12)</f>
        <v>0.12157777777777778</v>
      </c>
      <c r="Y12" s="75" t="s">
        <v>143</v>
      </c>
      <c r="Z12" s="1" t="s">
        <v>5</v>
      </c>
      <c r="AA12" s="4" t="s">
        <v>149</v>
      </c>
      <c r="AB12" s="263"/>
    </row>
    <row r="13" spans="1:28" s="7" customFormat="1" ht="35.25" customHeight="1" x14ac:dyDescent="0.25">
      <c r="A13" s="452"/>
      <c r="B13" s="454"/>
      <c r="C13" s="447"/>
      <c r="D13" s="1" t="s">
        <v>268</v>
      </c>
      <c r="E13" s="1"/>
      <c r="F13" s="1">
        <v>1</v>
      </c>
      <c r="G13" s="1">
        <v>1</v>
      </c>
      <c r="H13" s="1"/>
      <c r="I13" s="1"/>
      <c r="J13" s="15" t="s">
        <v>269</v>
      </c>
      <c r="K13" s="25" t="s">
        <v>161</v>
      </c>
      <c r="L13" s="411">
        <v>0.35938778800681442</v>
      </c>
      <c r="M13" s="411">
        <v>1.4643902086374785</v>
      </c>
      <c r="N13" s="412">
        <v>0.70563829761458741</v>
      </c>
      <c r="O13" s="413">
        <v>0.64284599883694171</v>
      </c>
      <c r="P13" s="413">
        <v>1.2357939976853261</v>
      </c>
      <c r="Q13" s="412">
        <v>0.58389999999999997</v>
      </c>
      <c r="R13" s="414">
        <v>1.6561999999999999</v>
      </c>
      <c r="S13" s="410">
        <v>0.8</v>
      </c>
      <c r="T13" s="346">
        <v>0.8</v>
      </c>
      <c r="U13" s="346">
        <v>0.8</v>
      </c>
      <c r="V13" s="346">
        <v>0.8</v>
      </c>
      <c r="W13" s="346">
        <v>0.8</v>
      </c>
      <c r="X13" s="196">
        <f>AVERAGE(L13:W13)</f>
        <v>0.88734635756509583</v>
      </c>
      <c r="Y13" s="75" t="s">
        <v>270</v>
      </c>
      <c r="Z13" s="1" t="s">
        <v>5</v>
      </c>
      <c r="AA13" s="4" t="s">
        <v>7</v>
      </c>
      <c r="AB13" s="263"/>
    </row>
    <row r="14" spans="1:28" s="7" customFormat="1" ht="35.25" customHeight="1" x14ac:dyDescent="0.25">
      <c r="A14" s="452"/>
      <c r="B14" s="454"/>
      <c r="C14" s="447"/>
      <c r="D14" s="1" t="s">
        <v>271</v>
      </c>
      <c r="E14" s="1">
        <v>1</v>
      </c>
      <c r="F14" s="1"/>
      <c r="G14" s="1">
        <v>1</v>
      </c>
      <c r="H14" s="1"/>
      <c r="I14" s="1"/>
      <c r="J14" s="15" t="s">
        <v>273</v>
      </c>
      <c r="K14" s="25" t="s">
        <v>161</v>
      </c>
      <c r="L14" s="415">
        <v>0.93</v>
      </c>
      <c r="M14" s="415">
        <v>0.91</v>
      </c>
      <c r="N14" s="415">
        <v>0.91</v>
      </c>
      <c r="O14" s="415">
        <v>0.9</v>
      </c>
      <c r="P14" s="415">
        <v>0.9</v>
      </c>
      <c r="Q14" s="416">
        <v>0.91</v>
      </c>
      <c r="R14" s="415">
        <v>0.88</v>
      </c>
      <c r="S14" s="346">
        <v>0.88</v>
      </c>
      <c r="T14" s="346">
        <v>0.88</v>
      </c>
      <c r="U14" s="346">
        <v>0.88</v>
      </c>
      <c r="V14" s="346">
        <v>0.88</v>
      </c>
      <c r="W14" s="346">
        <v>0.88</v>
      </c>
      <c r="X14" s="196">
        <f>AVERAGE(L14:W14)</f>
        <v>0.89500000000000013</v>
      </c>
      <c r="Y14" s="75" t="s">
        <v>270</v>
      </c>
      <c r="Z14" s="1" t="s">
        <v>5</v>
      </c>
      <c r="AA14" s="4" t="s">
        <v>7</v>
      </c>
      <c r="AB14" s="263"/>
    </row>
    <row r="15" spans="1:28" s="7" customFormat="1" ht="35.25" customHeight="1" x14ac:dyDescent="0.25">
      <c r="A15" s="452"/>
      <c r="B15" s="454"/>
      <c r="C15" s="447"/>
      <c r="D15" s="1" t="s">
        <v>272</v>
      </c>
      <c r="E15" s="1"/>
      <c r="F15" s="1">
        <v>1</v>
      </c>
      <c r="G15" s="1">
        <v>1</v>
      </c>
      <c r="H15" s="1"/>
      <c r="I15" s="1"/>
      <c r="J15" s="15" t="s">
        <v>274</v>
      </c>
      <c r="K15" s="25" t="s">
        <v>275</v>
      </c>
      <c r="L15" s="215"/>
      <c r="M15" s="215"/>
      <c r="N15" s="407">
        <v>48</v>
      </c>
      <c r="O15" s="215"/>
      <c r="P15" s="215"/>
      <c r="Q15" s="407">
        <v>90</v>
      </c>
      <c r="R15" s="215"/>
      <c r="S15" s="408">
        <v>0.4</v>
      </c>
      <c r="T15" s="420">
        <v>40</v>
      </c>
      <c r="U15" s="215"/>
      <c r="V15" s="215"/>
      <c r="W15" s="405">
        <v>40</v>
      </c>
      <c r="X15" s="407">
        <f>(+N15+Q15+T15+W15)/4</f>
        <v>54.5</v>
      </c>
      <c r="Y15" s="75" t="s">
        <v>270</v>
      </c>
      <c r="Z15" s="1" t="s">
        <v>19</v>
      </c>
      <c r="AA15" s="4" t="s">
        <v>7</v>
      </c>
      <c r="AB15" s="263"/>
    </row>
    <row r="16" spans="1:28" s="7" customFormat="1" ht="35.25" hidden="1" customHeight="1" x14ac:dyDescent="0.25">
      <c r="A16" s="452"/>
      <c r="B16" s="454"/>
      <c r="C16" s="447"/>
      <c r="D16" s="1" t="s">
        <v>292</v>
      </c>
      <c r="E16" s="1"/>
      <c r="F16" s="1">
        <v>1</v>
      </c>
      <c r="G16" s="1">
        <v>1</v>
      </c>
      <c r="H16" s="1"/>
      <c r="I16" s="1"/>
      <c r="J16" s="106" t="s">
        <v>227</v>
      </c>
      <c r="K16" s="25" t="s">
        <v>180</v>
      </c>
      <c r="L16" s="215"/>
      <c r="M16" s="215"/>
      <c r="N16" s="200">
        <v>1.04</v>
      </c>
      <c r="O16" s="216"/>
      <c r="P16" s="216"/>
      <c r="Q16" s="200">
        <v>1.1100000000000001</v>
      </c>
      <c r="R16" s="215"/>
      <c r="S16" s="408">
        <v>1.1499999999999999</v>
      </c>
      <c r="T16" s="200">
        <v>1.1499999999999999</v>
      </c>
      <c r="U16" s="215"/>
      <c r="V16" s="215"/>
      <c r="W16" s="200">
        <v>1.26</v>
      </c>
      <c r="X16" s="200">
        <f>(+N16+Q16+T16+W16)/5</f>
        <v>0.91200000000000014</v>
      </c>
      <c r="Y16" s="75" t="s">
        <v>117</v>
      </c>
      <c r="Z16" s="1" t="s">
        <v>19</v>
      </c>
      <c r="AA16" s="4" t="s">
        <v>149</v>
      </c>
    </row>
    <row r="17" spans="1:28" s="7" customFormat="1" ht="35.25" hidden="1" customHeight="1" x14ac:dyDescent="0.25">
      <c r="A17" s="452"/>
      <c r="B17" s="454"/>
      <c r="C17" s="447"/>
      <c r="D17" s="1" t="s">
        <v>93</v>
      </c>
      <c r="E17" s="1"/>
      <c r="F17" s="1">
        <v>1</v>
      </c>
      <c r="G17" s="1"/>
      <c r="H17" s="1">
        <v>1</v>
      </c>
      <c r="I17" s="1"/>
      <c r="J17" s="15" t="s">
        <v>219</v>
      </c>
      <c r="K17" s="18" t="s">
        <v>201</v>
      </c>
      <c r="L17" s="210"/>
      <c r="M17" s="195">
        <v>1</v>
      </c>
      <c r="N17" s="365"/>
      <c r="O17" s="195">
        <v>1</v>
      </c>
      <c r="P17" s="210"/>
      <c r="Q17" s="195">
        <v>1</v>
      </c>
      <c r="R17" s="210"/>
      <c r="S17" s="200">
        <v>1</v>
      </c>
      <c r="T17" s="210"/>
      <c r="U17" s="195">
        <v>1</v>
      </c>
      <c r="V17" s="210"/>
      <c r="W17" s="195">
        <v>1</v>
      </c>
      <c r="X17" s="196">
        <f>+(M17+O17+Q17+S17+U17+W17)/6</f>
        <v>1</v>
      </c>
      <c r="Y17" s="75" t="s">
        <v>117</v>
      </c>
      <c r="Z17" s="1" t="s">
        <v>119</v>
      </c>
      <c r="AA17" s="4" t="s">
        <v>16</v>
      </c>
    </row>
    <row r="18" spans="1:28" s="7" customFormat="1" ht="35.25" hidden="1" customHeight="1" x14ac:dyDescent="0.25">
      <c r="A18" s="452"/>
      <c r="B18" s="454"/>
      <c r="C18" s="447"/>
      <c r="D18" s="1" t="s">
        <v>94</v>
      </c>
      <c r="E18" s="1"/>
      <c r="F18" s="1">
        <v>1</v>
      </c>
      <c r="G18" s="1">
        <v>1</v>
      </c>
      <c r="H18" s="1"/>
      <c r="I18" s="1"/>
      <c r="J18" s="106" t="s">
        <v>228</v>
      </c>
      <c r="K18" s="25" t="s">
        <v>211</v>
      </c>
      <c r="L18" s="210"/>
      <c r="M18" s="195">
        <v>0.22</v>
      </c>
      <c r="N18" s="210"/>
      <c r="O18" s="195">
        <v>0.33</v>
      </c>
      <c r="P18" s="210"/>
      <c r="Q18" s="195">
        <v>0.22</v>
      </c>
      <c r="R18" s="210"/>
      <c r="S18" s="200">
        <v>0.33</v>
      </c>
      <c r="T18" s="210"/>
      <c r="U18" s="195">
        <v>0.33</v>
      </c>
      <c r="V18" s="210"/>
      <c r="W18" s="195">
        <v>0.33</v>
      </c>
      <c r="X18" s="196">
        <f>+(M18+O18+Q18+S18+U18+W18)/3</f>
        <v>0.58666666666666678</v>
      </c>
      <c r="Y18" s="75" t="s">
        <v>117</v>
      </c>
      <c r="Z18" s="1" t="s">
        <v>119</v>
      </c>
      <c r="AA18" s="4" t="s">
        <v>16</v>
      </c>
    </row>
    <row r="19" spans="1:28" s="7" customFormat="1" ht="35.25" hidden="1" customHeight="1" x14ac:dyDescent="0.25">
      <c r="A19" s="452"/>
      <c r="B19" s="454"/>
      <c r="C19" s="447"/>
      <c r="D19" s="1" t="s">
        <v>96</v>
      </c>
      <c r="E19" s="1"/>
      <c r="F19" s="1">
        <v>1</v>
      </c>
      <c r="G19" s="1">
        <v>1</v>
      </c>
      <c r="H19" s="1"/>
      <c r="I19" s="1"/>
      <c r="J19" s="106" t="s">
        <v>97</v>
      </c>
      <c r="K19" s="18" t="s">
        <v>201</v>
      </c>
      <c r="L19" s="210"/>
      <c r="M19" s="210"/>
      <c r="N19" s="195">
        <v>1</v>
      </c>
      <c r="O19" s="210"/>
      <c r="P19" s="210"/>
      <c r="Q19" s="195">
        <v>1</v>
      </c>
      <c r="R19" s="210"/>
      <c r="S19" s="408">
        <v>1</v>
      </c>
      <c r="T19" s="195">
        <v>1</v>
      </c>
      <c r="U19" s="210"/>
      <c r="V19" s="210"/>
      <c r="W19" s="195">
        <v>1</v>
      </c>
      <c r="X19" s="196">
        <f>(+N19+Q19+T19+W19)/4</f>
        <v>1</v>
      </c>
      <c r="Y19" s="75" t="s">
        <v>230</v>
      </c>
      <c r="Z19" s="1" t="s">
        <v>19</v>
      </c>
      <c r="AA19" s="4" t="s">
        <v>149</v>
      </c>
    </row>
    <row r="20" spans="1:28" s="7" customFormat="1" ht="35.25" hidden="1" customHeight="1" x14ac:dyDescent="0.25">
      <c r="A20" s="456"/>
      <c r="B20" s="450"/>
      <c r="C20" s="447"/>
      <c r="D20" s="1" t="s">
        <v>98</v>
      </c>
      <c r="E20" s="1">
        <v>1</v>
      </c>
      <c r="F20" s="1"/>
      <c r="G20" s="1">
        <v>1</v>
      </c>
      <c r="H20" s="1"/>
      <c r="I20" s="1"/>
      <c r="J20" s="106" t="s">
        <v>99</v>
      </c>
      <c r="K20" s="18" t="s">
        <v>201</v>
      </c>
      <c r="L20" s="210"/>
      <c r="M20" s="210"/>
      <c r="N20" s="195">
        <v>1</v>
      </c>
      <c r="O20" s="210"/>
      <c r="P20" s="210"/>
      <c r="Q20" s="195">
        <v>1</v>
      </c>
      <c r="R20" s="210"/>
      <c r="S20" s="408">
        <v>1</v>
      </c>
      <c r="T20" s="195">
        <v>1</v>
      </c>
      <c r="U20" s="210"/>
      <c r="V20" s="210"/>
      <c r="W20" s="195">
        <v>1</v>
      </c>
      <c r="X20" s="196">
        <f>(+N20+Q20+T20+W20)/4</f>
        <v>1</v>
      </c>
      <c r="Y20" s="75" t="s">
        <v>230</v>
      </c>
      <c r="Z20" s="1" t="s">
        <v>19</v>
      </c>
      <c r="AA20" s="4" t="s">
        <v>149</v>
      </c>
    </row>
    <row r="21" spans="1:28" s="7" customFormat="1" ht="35.25" hidden="1" customHeight="1" x14ac:dyDescent="0.25">
      <c r="A21" s="451" t="s">
        <v>12</v>
      </c>
      <c r="B21" s="449" t="s">
        <v>10</v>
      </c>
      <c r="C21" s="449" t="s">
        <v>74</v>
      </c>
      <c r="D21" s="1" t="s">
        <v>204</v>
      </c>
      <c r="E21" s="75">
        <v>1</v>
      </c>
      <c r="F21" s="75"/>
      <c r="G21" s="75"/>
      <c r="H21" s="75">
        <v>1</v>
      </c>
      <c r="I21" s="75"/>
      <c r="J21" s="106" t="s">
        <v>206</v>
      </c>
      <c r="K21" s="25" t="s">
        <v>208</v>
      </c>
      <c r="L21" s="204">
        <v>0.14030000000000001</v>
      </c>
      <c r="M21" s="204">
        <v>9.35E-2</v>
      </c>
      <c r="N21" s="204">
        <v>0.1908</v>
      </c>
      <c r="O21" s="204">
        <v>0.14299999999999999</v>
      </c>
      <c r="P21" s="204">
        <v>0.14710000000000001</v>
      </c>
      <c r="Q21" s="195" t="s">
        <v>299</v>
      </c>
      <c r="R21" s="195" t="s">
        <v>300</v>
      </c>
      <c r="S21" s="195">
        <v>0.17230000000000001</v>
      </c>
      <c r="T21" s="195">
        <v>0.19989999999999999</v>
      </c>
      <c r="U21" s="195">
        <v>0.11</v>
      </c>
      <c r="V21" s="195">
        <v>0.15</v>
      </c>
      <c r="W21" s="195">
        <v>0.17</v>
      </c>
      <c r="X21" s="195">
        <f>AVERAGE(L21:W21)</f>
        <v>0.15168999999999999</v>
      </c>
      <c r="Y21" s="75" t="s">
        <v>143</v>
      </c>
      <c r="Z21" s="1" t="s">
        <v>5</v>
      </c>
      <c r="AA21" s="4" t="s">
        <v>182</v>
      </c>
    </row>
    <row r="22" spans="1:28" s="7" customFormat="1" ht="35.25" hidden="1" customHeight="1" x14ac:dyDescent="0.25">
      <c r="A22" s="452"/>
      <c r="B22" s="454"/>
      <c r="C22" s="450"/>
      <c r="D22" s="1" t="s">
        <v>231</v>
      </c>
      <c r="E22" s="1"/>
      <c r="F22" s="1">
        <v>1</v>
      </c>
      <c r="G22" s="1">
        <v>1</v>
      </c>
      <c r="H22" s="1"/>
      <c r="I22" s="1"/>
      <c r="J22" s="106" t="s">
        <v>186</v>
      </c>
      <c r="K22" s="25" t="s">
        <v>146</v>
      </c>
      <c r="L22" s="195">
        <v>0.76</v>
      </c>
      <c r="M22" s="195">
        <v>0.7</v>
      </c>
      <c r="N22" s="202">
        <v>0.59</v>
      </c>
      <c r="O22" s="202">
        <v>1.24</v>
      </c>
      <c r="P22" s="200">
        <v>0.64</v>
      </c>
      <c r="Q22" s="195">
        <v>0.51</v>
      </c>
      <c r="R22" s="195">
        <v>0.65</v>
      </c>
      <c r="S22" s="200">
        <v>0.5</v>
      </c>
      <c r="T22" s="195">
        <v>0.6</v>
      </c>
      <c r="U22" s="200">
        <v>0.6</v>
      </c>
      <c r="V22" s="200">
        <v>0.7</v>
      </c>
      <c r="W22" s="200">
        <v>0.66</v>
      </c>
      <c r="X22" s="196">
        <f>AVERAGE(L22:W22)</f>
        <v>0.6791666666666667</v>
      </c>
      <c r="Y22" s="75" t="s">
        <v>148</v>
      </c>
      <c r="Z22" s="1" t="s">
        <v>5</v>
      </c>
      <c r="AA22" s="4" t="s">
        <v>181</v>
      </c>
      <c r="AB22" s="153"/>
    </row>
    <row r="23" spans="1:28" s="7" customFormat="1" ht="35.25" hidden="1" customHeight="1" x14ac:dyDescent="0.25">
      <c r="A23" s="452"/>
      <c r="B23" s="454"/>
      <c r="C23" s="447" t="s">
        <v>43</v>
      </c>
      <c r="D23" s="1" t="s">
        <v>255</v>
      </c>
      <c r="E23" s="75"/>
      <c r="F23" s="75">
        <v>1</v>
      </c>
      <c r="G23" s="75"/>
      <c r="H23" s="75"/>
      <c r="I23" s="75">
        <v>1</v>
      </c>
      <c r="J23" s="106" t="s">
        <v>277</v>
      </c>
      <c r="K23" s="18" t="s">
        <v>200</v>
      </c>
      <c r="L23" s="202">
        <v>0.18</v>
      </c>
      <c r="M23" s="202">
        <v>0.16</v>
      </c>
      <c r="N23" s="202">
        <v>0.18</v>
      </c>
      <c r="O23" s="202">
        <v>0.16</v>
      </c>
      <c r="P23" s="202">
        <v>0.19</v>
      </c>
      <c r="Q23" s="195">
        <v>0.18</v>
      </c>
      <c r="R23" s="202">
        <v>0.27</v>
      </c>
      <c r="S23" s="202">
        <v>0.27</v>
      </c>
      <c r="T23" s="202">
        <v>0.28999999999999998</v>
      </c>
      <c r="U23" s="202">
        <v>0.34</v>
      </c>
      <c r="V23" s="202">
        <v>0.38</v>
      </c>
      <c r="W23" s="202">
        <v>0.25</v>
      </c>
      <c r="X23" s="196">
        <f>AVERAGE(L23:W23)</f>
        <v>0.23750000000000002</v>
      </c>
      <c r="Y23" s="75" t="s">
        <v>143</v>
      </c>
      <c r="Z23" s="1" t="s">
        <v>5</v>
      </c>
      <c r="AA23" s="4" t="s">
        <v>182</v>
      </c>
      <c r="AB23" s="345"/>
    </row>
    <row r="24" spans="1:28" s="355" customFormat="1" ht="46.95" hidden="1" customHeight="1" x14ac:dyDescent="0.25">
      <c r="A24" s="452"/>
      <c r="B24" s="454"/>
      <c r="C24" s="447"/>
      <c r="D24" s="1" t="s">
        <v>113</v>
      </c>
      <c r="E24" s="353">
        <v>1</v>
      </c>
      <c r="F24" s="353"/>
      <c r="G24" s="353">
        <v>1</v>
      </c>
      <c r="H24" s="353"/>
      <c r="I24" s="353"/>
      <c r="J24" s="356" t="s">
        <v>108</v>
      </c>
      <c r="K24" s="357" t="s">
        <v>284</v>
      </c>
      <c r="L24" s="202">
        <v>1</v>
      </c>
      <c r="M24" s="202">
        <v>1</v>
      </c>
      <c r="N24" s="202">
        <v>1</v>
      </c>
      <c r="O24" s="202">
        <v>1</v>
      </c>
      <c r="P24" s="202">
        <v>1</v>
      </c>
      <c r="Q24" s="202">
        <v>1</v>
      </c>
      <c r="R24" s="202">
        <v>1</v>
      </c>
      <c r="S24" s="202">
        <v>1</v>
      </c>
      <c r="T24" s="202">
        <v>1</v>
      </c>
      <c r="U24" s="202">
        <v>1</v>
      </c>
      <c r="V24" s="202">
        <v>1</v>
      </c>
      <c r="W24" s="202">
        <v>1</v>
      </c>
      <c r="X24" s="196">
        <f>AVERAGE(L24:W24)</f>
        <v>1</v>
      </c>
      <c r="Y24" s="358" t="s">
        <v>55</v>
      </c>
      <c r="Z24" s="353" t="s">
        <v>5</v>
      </c>
      <c r="AA24" s="354" t="s">
        <v>149</v>
      </c>
    </row>
    <row r="25" spans="1:28" s="7" customFormat="1" ht="47.4" hidden="1" customHeight="1" x14ac:dyDescent="0.25">
      <c r="A25" s="452"/>
      <c r="B25" s="454"/>
      <c r="C25" s="447"/>
      <c r="D25" s="1" t="s">
        <v>33</v>
      </c>
      <c r="E25" s="1"/>
      <c r="F25" s="1">
        <v>1</v>
      </c>
      <c r="G25" s="1">
        <v>1</v>
      </c>
      <c r="H25" s="1"/>
      <c r="I25" s="1"/>
      <c r="J25" s="106" t="s">
        <v>114</v>
      </c>
      <c r="K25" s="18" t="s">
        <v>124</v>
      </c>
      <c r="L25" s="210"/>
      <c r="M25" s="210"/>
      <c r="N25" s="210"/>
      <c r="O25" s="210"/>
      <c r="P25" s="210"/>
      <c r="Q25" s="210"/>
      <c r="R25" s="210"/>
      <c r="S25" s="426" t="s">
        <v>303</v>
      </c>
      <c r="T25" s="210"/>
      <c r="U25" s="210"/>
      <c r="V25" s="210"/>
      <c r="W25" s="427" t="s">
        <v>303</v>
      </c>
      <c r="X25" s="196" t="str">
        <f>+W25</f>
        <v>3.64%</v>
      </c>
      <c r="Y25" s="75" t="s">
        <v>148</v>
      </c>
      <c r="Z25" s="1" t="s">
        <v>3</v>
      </c>
      <c r="AA25" s="4" t="s">
        <v>183</v>
      </c>
    </row>
    <row r="26" spans="1:28" s="7" customFormat="1" ht="48.6" customHeight="1" x14ac:dyDescent="0.25">
      <c r="A26" s="452"/>
      <c r="B26" s="454"/>
      <c r="C26" s="447" t="s">
        <v>127</v>
      </c>
      <c r="D26" s="75" t="s">
        <v>100</v>
      </c>
      <c r="E26" s="1"/>
      <c r="F26" s="1">
        <v>1</v>
      </c>
      <c r="G26" s="1">
        <v>1</v>
      </c>
      <c r="H26" s="1"/>
      <c r="I26" s="1"/>
      <c r="J26" s="106" t="s">
        <v>82</v>
      </c>
      <c r="K26" s="67" t="s">
        <v>171</v>
      </c>
      <c r="L26" s="210"/>
      <c r="M26" s="210"/>
      <c r="N26" s="202">
        <v>1</v>
      </c>
      <c r="O26" s="210"/>
      <c r="P26" s="210"/>
      <c r="Q26" s="202">
        <v>1</v>
      </c>
      <c r="R26" s="210"/>
      <c r="S26" s="408">
        <v>0</v>
      </c>
      <c r="T26" s="195">
        <v>0</v>
      </c>
      <c r="U26" s="210"/>
      <c r="V26" s="210"/>
      <c r="W26" s="195">
        <v>0</v>
      </c>
      <c r="X26" s="196">
        <f>(+N26+Q26+T26+W26)/2</f>
        <v>1</v>
      </c>
      <c r="Y26" s="75" t="s">
        <v>233</v>
      </c>
      <c r="Z26" s="1" t="s">
        <v>19</v>
      </c>
      <c r="AA26" s="4" t="s">
        <v>7</v>
      </c>
    </row>
    <row r="27" spans="1:28" s="7" customFormat="1" ht="35.25" customHeight="1" x14ac:dyDescent="0.25">
      <c r="A27" s="452"/>
      <c r="B27" s="454"/>
      <c r="C27" s="447"/>
      <c r="D27" s="75" t="s">
        <v>265</v>
      </c>
      <c r="E27" s="1"/>
      <c r="F27" s="1">
        <v>1</v>
      </c>
      <c r="G27" s="1">
        <v>1</v>
      </c>
      <c r="H27" s="1"/>
      <c r="I27" s="1"/>
      <c r="J27" s="106" t="s">
        <v>103</v>
      </c>
      <c r="K27" s="67" t="s">
        <v>266</v>
      </c>
      <c r="L27" s="210"/>
      <c r="M27" s="210"/>
      <c r="N27" s="202">
        <v>0.47</v>
      </c>
      <c r="O27" s="210"/>
      <c r="P27" s="210"/>
      <c r="Q27" s="195">
        <v>0.4</v>
      </c>
      <c r="R27" s="210"/>
      <c r="S27" s="408">
        <v>0</v>
      </c>
      <c r="T27" s="195">
        <v>0</v>
      </c>
      <c r="U27" s="210"/>
      <c r="V27" s="210"/>
      <c r="W27" s="195">
        <v>0</v>
      </c>
      <c r="X27" s="196">
        <f>(+N27+Q27+T27+W27)/2</f>
        <v>0.435</v>
      </c>
      <c r="Y27" s="75" t="s">
        <v>233</v>
      </c>
      <c r="Z27" s="1" t="s">
        <v>19</v>
      </c>
      <c r="AA27" s="4" t="s">
        <v>7</v>
      </c>
    </row>
    <row r="28" spans="1:28" s="7" customFormat="1" ht="35.25" hidden="1" customHeight="1" x14ac:dyDescent="0.25">
      <c r="A28" s="452"/>
      <c r="B28" s="454"/>
      <c r="C28" s="447"/>
      <c r="D28" s="1" t="s">
        <v>101</v>
      </c>
      <c r="E28" s="1">
        <v>1</v>
      </c>
      <c r="F28" s="1"/>
      <c r="G28" s="1">
        <v>1</v>
      </c>
      <c r="H28" s="1"/>
      <c r="I28" s="1"/>
      <c r="J28" s="106" t="s">
        <v>102</v>
      </c>
      <c r="K28" s="67" t="s">
        <v>112</v>
      </c>
      <c r="L28" s="195">
        <v>0</v>
      </c>
      <c r="M28" s="195">
        <v>0</v>
      </c>
      <c r="N28" s="195">
        <v>0</v>
      </c>
      <c r="O28" s="195">
        <v>0</v>
      </c>
      <c r="P28" s="195">
        <v>0</v>
      </c>
      <c r="Q28" s="195">
        <v>0</v>
      </c>
      <c r="R28" s="195">
        <v>0</v>
      </c>
      <c r="S28" s="195">
        <v>0</v>
      </c>
      <c r="T28" s="195">
        <v>0</v>
      </c>
      <c r="U28" s="195">
        <v>0</v>
      </c>
      <c r="V28" s="195">
        <v>0</v>
      </c>
      <c r="W28" s="195">
        <v>0</v>
      </c>
      <c r="X28" s="196">
        <f>AVERAGE(L28:W28)</f>
        <v>0</v>
      </c>
      <c r="Y28" s="75" t="s">
        <v>117</v>
      </c>
      <c r="Z28" s="1" t="s">
        <v>5</v>
      </c>
      <c r="AA28" s="4" t="s">
        <v>16</v>
      </c>
    </row>
    <row r="29" spans="1:28" s="7" customFormat="1" ht="61.95" hidden="1" customHeight="1" x14ac:dyDescent="0.25">
      <c r="A29" s="363"/>
      <c r="B29" s="364"/>
      <c r="C29" s="170" t="s">
        <v>128</v>
      </c>
      <c r="D29" s="1" t="s">
        <v>267</v>
      </c>
      <c r="E29" s="1"/>
      <c r="F29" s="1">
        <v>1</v>
      </c>
      <c r="G29" s="1">
        <v>1</v>
      </c>
      <c r="H29" s="1"/>
      <c r="I29" s="1"/>
      <c r="J29" s="15" t="s">
        <v>111</v>
      </c>
      <c r="K29" s="25" t="s">
        <v>276</v>
      </c>
      <c r="L29" s="210"/>
      <c r="M29" s="210"/>
      <c r="N29" s="210"/>
      <c r="O29" s="195">
        <v>1</v>
      </c>
      <c r="P29" s="210"/>
      <c r="Q29" s="210"/>
      <c r="R29" s="210"/>
      <c r="S29" s="195">
        <v>1</v>
      </c>
      <c r="T29" s="210"/>
      <c r="U29" s="210"/>
      <c r="V29" s="210"/>
      <c r="W29" s="195">
        <v>1</v>
      </c>
      <c r="X29" s="196">
        <v>1</v>
      </c>
      <c r="Y29" s="1" t="s">
        <v>234</v>
      </c>
      <c r="Z29" s="1" t="s">
        <v>54</v>
      </c>
      <c r="AA29" s="4" t="s">
        <v>235</v>
      </c>
      <c r="AB29" s="7" t="s">
        <v>290</v>
      </c>
    </row>
    <row r="30" spans="1:28" s="7" customFormat="1" ht="44.4" hidden="1" customHeight="1" x14ac:dyDescent="0.25">
      <c r="A30" s="451" t="s">
        <v>13</v>
      </c>
      <c r="B30" s="449" t="s">
        <v>9</v>
      </c>
      <c r="C30" s="1" t="s">
        <v>236</v>
      </c>
      <c r="D30" s="1" t="s">
        <v>237</v>
      </c>
      <c r="E30" s="1">
        <v>1</v>
      </c>
      <c r="F30" s="1"/>
      <c r="G30" s="1"/>
      <c r="H30" s="1">
        <v>1</v>
      </c>
      <c r="I30" s="1"/>
      <c r="J30" s="16" t="s">
        <v>160</v>
      </c>
      <c r="K30" s="25" t="s">
        <v>210</v>
      </c>
      <c r="L30" s="210"/>
      <c r="M30" s="210"/>
      <c r="N30" s="210"/>
      <c r="O30" s="210"/>
      <c r="P30" s="210"/>
      <c r="Q30" s="200">
        <v>0.9</v>
      </c>
      <c r="R30" s="210"/>
      <c r="S30" s="408">
        <v>0.9</v>
      </c>
      <c r="T30" s="210"/>
      <c r="U30" s="210"/>
      <c r="V30" s="210"/>
      <c r="W30" s="350">
        <v>0.9</v>
      </c>
      <c r="X30" s="196">
        <f>(+Q30+W30)/1</f>
        <v>1.8</v>
      </c>
      <c r="Y30" s="75" t="s">
        <v>238</v>
      </c>
      <c r="Z30" s="1" t="s">
        <v>4</v>
      </c>
      <c r="AA30" s="4" t="s">
        <v>239</v>
      </c>
    </row>
    <row r="31" spans="1:28" s="7" customFormat="1" ht="35.25" hidden="1" customHeight="1" thickBot="1" x14ac:dyDescent="0.3">
      <c r="A31" s="452"/>
      <c r="B31" s="454"/>
      <c r="C31" s="1" t="s">
        <v>142</v>
      </c>
      <c r="D31" s="1" t="s">
        <v>297</v>
      </c>
      <c r="E31" s="1"/>
      <c r="F31" s="1">
        <v>1</v>
      </c>
      <c r="G31" s="1">
        <v>1</v>
      </c>
      <c r="H31" s="1"/>
      <c r="I31" s="1"/>
      <c r="J31" s="15" t="s">
        <v>109</v>
      </c>
      <c r="K31" s="394" t="s">
        <v>223</v>
      </c>
      <c r="L31" s="425">
        <v>0.71</v>
      </c>
      <c r="M31" s="425">
        <v>0.83</v>
      </c>
      <c r="N31" s="425">
        <v>0.77</v>
      </c>
      <c r="O31" s="425">
        <v>0.73</v>
      </c>
      <c r="P31" s="425">
        <v>0.76</v>
      </c>
      <c r="Q31" s="425">
        <v>0.78</v>
      </c>
      <c r="R31" s="425">
        <v>0.48</v>
      </c>
      <c r="S31" s="425">
        <v>0.57999999999999996</v>
      </c>
      <c r="T31" s="425">
        <v>0.37</v>
      </c>
      <c r="U31" s="425">
        <v>0.48</v>
      </c>
      <c r="V31" s="349"/>
      <c r="W31" s="228"/>
      <c r="X31" s="196">
        <f>AVERAGE(L31:W31)</f>
        <v>0.64900000000000002</v>
      </c>
      <c r="Y31" s="1" t="s">
        <v>259</v>
      </c>
      <c r="Z31" s="1" t="s">
        <v>5</v>
      </c>
      <c r="AA31" s="4" t="s">
        <v>123</v>
      </c>
    </row>
    <row r="32" spans="1:28" s="7" customFormat="1" ht="35.25" hidden="1" customHeight="1" x14ac:dyDescent="0.25">
      <c r="A32" s="456"/>
      <c r="B32" s="450"/>
      <c r="C32" s="1" t="s">
        <v>241</v>
      </c>
      <c r="D32" s="1" t="s">
        <v>56</v>
      </c>
      <c r="E32" s="2"/>
      <c r="F32" s="1">
        <v>1</v>
      </c>
      <c r="G32" s="2"/>
      <c r="H32" s="2"/>
      <c r="I32" s="1">
        <v>1</v>
      </c>
      <c r="J32" s="16" t="s">
        <v>52</v>
      </c>
      <c r="K32" s="25" t="s">
        <v>135</v>
      </c>
      <c r="L32" s="210"/>
      <c r="M32" s="210"/>
      <c r="N32" s="210"/>
      <c r="O32" s="195">
        <v>0.97</v>
      </c>
      <c r="P32" s="210"/>
      <c r="Q32" s="210"/>
      <c r="R32" s="210"/>
      <c r="S32" s="195">
        <v>0.98</v>
      </c>
      <c r="T32" s="210"/>
      <c r="U32" s="210"/>
      <c r="V32" s="210"/>
      <c r="W32" s="195">
        <v>0.98</v>
      </c>
      <c r="X32" s="423">
        <f>+(O32+S32+W329)/3</f>
        <v>0.65</v>
      </c>
      <c r="Y32" s="75" t="s">
        <v>24</v>
      </c>
      <c r="Z32" s="1" t="s">
        <v>54</v>
      </c>
      <c r="AA32" s="4" t="s">
        <v>16</v>
      </c>
    </row>
    <row r="33" spans="1:28" s="7" customFormat="1" ht="35.25" hidden="1" customHeight="1" x14ac:dyDescent="0.25">
      <c r="A33" s="451" t="s">
        <v>37</v>
      </c>
      <c r="B33" s="449" t="s">
        <v>35</v>
      </c>
      <c r="C33" s="457" t="s">
        <v>25</v>
      </c>
      <c r="D33" s="1" t="s">
        <v>38</v>
      </c>
      <c r="E33" s="1">
        <v>1</v>
      </c>
      <c r="F33" s="1"/>
      <c r="G33" s="1">
        <v>1</v>
      </c>
      <c r="H33" s="1"/>
      <c r="I33" s="1"/>
      <c r="J33" s="106" t="s">
        <v>46</v>
      </c>
      <c r="K33" s="27" t="s">
        <v>136</v>
      </c>
      <c r="L33" s="195">
        <v>0</v>
      </c>
      <c r="M33" s="195">
        <v>0</v>
      </c>
      <c r="N33" s="195">
        <v>0</v>
      </c>
      <c r="O33" s="195">
        <v>0</v>
      </c>
      <c r="P33" s="195">
        <v>0</v>
      </c>
      <c r="Q33" s="195">
        <v>0</v>
      </c>
      <c r="R33" s="195">
        <v>0</v>
      </c>
      <c r="S33" s="195">
        <v>0</v>
      </c>
      <c r="T33" s="195">
        <v>0</v>
      </c>
      <c r="U33" s="195">
        <v>0</v>
      </c>
      <c r="V33" s="195">
        <v>0</v>
      </c>
      <c r="W33" s="195">
        <v>0</v>
      </c>
      <c r="X33" s="196">
        <f>AVERAGE(L33:W33)</f>
        <v>0</v>
      </c>
      <c r="Y33" s="75" t="s">
        <v>24</v>
      </c>
      <c r="Z33" s="1" t="s">
        <v>5</v>
      </c>
      <c r="AA33" s="4" t="s">
        <v>16</v>
      </c>
    </row>
    <row r="34" spans="1:28" s="7" customFormat="1" ht="44.4" hidden="1" customHeight="1" x14ac:dyDescent="0.25">
      <c r="A34" s="452"/>
      <c r="B34" s="454"/>
      <c r="C34" s="457"/>
      <c r="D34" s="449" t="s">
        <v>39</v>
      </c>
      <c r="E34" s="447"/>
      <c r="F34" s="447">
        <v>1</v>
      </c>
      <c r="G34" s="447">
        <v>1</v>
      </c>
      <c r="H34" s="447"/>
      <c r="I34" s="447"/>
      <c r="J34" s="15" t="s">
        <v>17</v>
      </c>
      <c r="K34" s="398" t="s">
        <v>137</v>
      </c>
      <c r="L34" s="200">
        <v>0.88</v>
      </c>
      <c r="M34" s="195">
        <v>0.97</v>
      </c>
      <c r="N34" s="200">
        <v>0.96</v>
      </c>
      <c r="O34" s="200">
        <v>0.95</v>
      </c>
      <c r="P34" s="200">
        <v>0.68</v>
      </c>
      <c r="Q34" s="200">
        <v>0.9</v>
      </c>
      <c r="R34" s="200">
        <v>0.95</v>
      </c>
      <c r="S34" s="200">
        <v>0.97</v>
      </c>
      <c r="T34" s="200">
        <v>0.8</v>
      </c>
      <c r="U34" s="200">
        <v>0.84</v>
      </c>
      <c r="V34" s="200">
        <v>0.97</v>
      </c>
      <c r="W34" s="200">
        <v>0.93</v>
      </c>
      <c r="X34" s="423">
        <f>AVERAGE(L34:W34)</f>
        <v>0.9</v>
      </c>
      <c r="Y34" s="75" t="s">
        <v>24</v>
      </c>
      <c r="Z34" s="1" t="s">
        <v>5</v>
      </c>
      <c r="AA34" s="4" t="s">
        <v>16</v>
      </c>
    </row>
    <row r="35" spans="1:28" s="7" customFormat="1" ht="51.6" hidden="1" customHeight="1" x14ac:dyDescent="0.25">
      <c r="A35" s="452"/>
      <c r="B35" s="454"/>
      <c r="C35" s="457"/>
      <c r="D35" s="450"/>
      <c r="E35" s="447"/>
      <c r="F35" s="447"/>
      <c r="G35" s="447"/>
      <c r="H35" s="447"/>
      <c r="I35" s="447"/>
      <c r="J35" s="15" t="s">
        <v>281</v>
      </c>
      <c r="K35" s="398" t="s">
        <v>137</v>
      </c>
      <c r="L35" s="200">
        <v>1</v>
      </c>
      <c r="M35" s="200">
        <v>1</v>
      </c>
      <c r="N35" s="200">
        <v>1</v>
      </c>
      <c r="O35" s="200">
        <v>1</v>
      </c>
      <c r="P35" s="200">
        <v>1</v>
      </c>
      <c r="Q35" s="200">
        <v>1</v>
      </c>
      <c r="R35" s="200">
        <v>1</v>
      </c>
      <c r="S35" s="200">
        <v>1</v>
      </c>
      <c r="T35" s="200">
        <v>1</v>
      </c>
      <c r="U35" s="200">
        <v>1</v>
      </c>
      <c r="V35" s="200">
        <v>1</v>
      </c>
      <c r="W35" s="200">
        <v>1</v>
      </c>
      <c r="X35" s="196">
        <f>AVERAGE(L35:W35)</f>
        <v>1</v>
      </c>
      <c r="Y35" s="75" t="s">
        <v>24</v>
      </c>
      <c r="Z35" s="1" t="s">
        <v>5</v>
      </c>
      <c r="AA35" s="4" t="s">
        <v>16</v>
      </c>
    </row>
    <row r="36" spans="1:28" s="7" customFormat="1" ht="56.4" hidden="1" customHeight="1" x14ac:dyDescent="0.25">
      <c r="A36" s="452"/>
      <c r="B36" s="454"/>
      <c r="C36" s="447" t="s">
        <v>242</v>
      </c>
      <c r="D36" s="1" t="s">
        <v>293</v>
      </c>
      <c r="E36" s="1">
        <v>1</v>
      </c>
      <c r="F36" s="1"/>
      <c r="G36" s="1">
        <v>1</v>
      </c>
      <c r="H36" s="1"/>
      <c r="I36" s="1"/>
      <c r="J36" s="106" t="s">
        <v>220</v>
      </c>
      <c r="K36" s="25" t="s">
        <v>252</v>
      </c>
      <c r="L36" s="195">
        <v>0.71</v>
      </c>
      <c r="M36" s="195">
        <v>0.77</v>
      </c>
      <c r="N36" s="195">
        <v>0.82</v>
      </c>
      <c r="O36" s="195">
        <v>0.21</v>
      </c>
      <c r="P36" s="195">
        <v>0.21</v>
      </c>
      <c r="Q36" s="200">
        <v>0.21</v>
      </c>
      <c r="R36" s="200">
        <v>0.23</v>
      </c>
      <c r="S36" s="200">
        <v>0.23</v>
      </c>
      <c r="T36" s="200"/>
      <c r="U36" s="200"/>
      <c r="V36" s="200"/>
      <c r="W36" s="200"/>
      <c r="X36" s="196">
        <f>AVERAGE(L36:W36)</f>
        <v>0.42374999999999996</v>
      </c>
      <c r="Y36" s="75" t="s">
        <v>243</v>
      </c>
      <c r="Z36" s="1" t="s">
        <v>5</v>
      </c>
      <c r="AA36" s="4" t="s">
        <v>16</v>
      </c>
    </row>
    <row r="37" spans="1:28" s="7" customFormat="1" ht="48.6" hidden="1" customHeight="1" x14ac:dyDescent="0.25">
      <c r="A37" s="452"/>
      <c r="B37" s="454"/>
      <c r="C37" s="447"/>
      <c r="D37" s="1" t="s">
        <v>294</v>
      </c>
      <c r="E37" s="1">
        <v>1</v>
      </c>
      <c r="F37" s="1"/>
      <c r="G37" s="1">
        <v>1</v>
      </c>
      <c r="H37" s="1"/>
      <c r="I37" s="1"/>
      <c r="J37" s="106" t="s">
        <v>220</v>
      </c>
      <c r="K37" s="25" t="s">
        <v>252</v>
      </c>
      <c r="L37" s="408">
        <v>0.66</v>
      </c>
      <c r="M37" s="408">
        <v>0.72</v>
      </c>
      <c r="N37" s="408">
        <v>0.76</v>
      </c>
      <c r="O37" s="408">
        <v>0.22</v>
      </c>
      <c r="P37" s="195">
        <v>0.15</v>
      </c>
      <c r="Q37" s="195">
        <v>0.2</v>
      </c>
      <c r="R37" s="195">
        <v>0.21</v>
      </c>
      <c r="S37" s="195"/>
      <c r="T37" s="195"/>
      <c r="U37" s="195"/>
      <c r="V37" s="200"/>
      <c r="W37" s="200"/>
      <c r="X37" s="196">
        <f>AVERAGE(L37:W37)</f>
        <v>0.41714285714285715</v>
      </c>
      <c r="Y37" s="75" t="s">
        <v>243</v>
      </c>
      <c r="Z37" s="1" t="s">
        <v>5</v>
      </c>
      <c r="AA37" s="4" t="s">
        <v>16</v>
      </c>
    </row>
    <row r="38" spans="1:28" s="7" customFormat="1" ht="35.25" hidden="1" customHeight="1" x14ac:dyDescent="0.25">
      <c r="A38" s="452"/>
      <c r="B38" s="454"/>
      <c r="C38" s="447"/>
      <c r="D38" s="1" t="s">
        <v>77</v>
      </c>
      <c r="E38" s="1"/>
      <c r="F38" s="1">
        <v>1</v>
      </c>
      <c r="G38" s="1">
        <v>1</v>
      </c>
      <c r="H38" s="1"/>
      <c r="I38" s="1"/>
      <c r="J38" s="106" t="s">
        <v>52</v>
      </c>
      <c r="K38" s="26" t="s">
        <v>86</v>
      </c>
      <c r="L38" s="210"/>
      <c r="M38" s="210"/>
      <c r="N38" s="210"/>
      <c r="O38" s="195">
        <v>0.98</v>
      </c>
      <c r="P38" s="210"/>
      <c r="Q38" s="210"/>
      <c r="R38" s="210"/>
      <c r="S38" s="195">
        <v>0.98</v>
      </c>
      <c r="T38" s="210"/>
      <c r="U38" s="210"/>
      <c r="V38" s="210"/>
      <c r="W38" s="198">
        <v>0.98</v>
      </c>
      <c r="X38" s="196">
        <f>(+O38+S38+W38)/2</f>
        <v>1.47</v>
      </c>
      <c r="Y38" s="75" t="s">
        <v>243</v>
      </c>
      <c r="Z38" s="1" t="s">
        <v>54</v>
      </c>
      <c r="AA38" s="4" t="s">
        <v>16</v>
      </c>
    </row>
    <row r="39" spans="1:28" s="7" customFormat="1" ht="35.25" hidden="1" customHeight="1" x14ac:dyDescent="0.25">
      <c r="A39" s="452"/>
      <c r="B39" s="454"/>
      <c r="C39" s="447"/>
      <c r="D39" s="1" t="s">
        <v>78</v>
      </c>
      <c r="E39" s="1">
        <v>1</v>
      </c>
      <c r="F39" s="1"/>
      <c r="G39" s="1">
        <v>1</v>
      </c>
      <c r="H39" s="1"/>
      <c r="I39" s="1"/>
      <c r="J39" s="106" t="s">
        <v>81</v>
      </c>
      <c r="K39" s="26">
        <v>0</v>
      </c>
      <c r="L39" s="200">
        <v>0</v>
      </c>
      <c r="M39" s="200">
        <v>0</v>
      </c>
      <c r="N39" s="200">
        <v>0</v>
      </c>
      <c r="O39" s="200">
        <v>0</v>
      </c>
      <c r="P39" s="200">
        <v>0</v>
      </c>
      <c r="Q39" s="200">
        <v>0</v>
      </c>
      <c r="R39" s="200">
        <v>0</v>
      </c>
      <c r="S39" s="200">
        <v>0</v>
      </c>
      <c r="T39" s="200">
        <v>0</v>
      </c>
      <c r="U39" s="200">
        <v>0</v>
      </c>
      <c r="V39" s="200">
        <v>0</v>
      </c>
      <c r="W39" s="200">
        <v>0</v>
      </c>
      <c r="X39" s="196">
        <f>AVERAGE(L39:W39)</f>
        <v>0</v>
      </c>
      <c r="Y39" s="75" t="s">
        <v>243</v>
      </c>
      <c r="Z39" s="1" t="s">
        <v>5</v>
      </c>
      <c r="AA39" s="4" t="s">
        <v>16</v>
      </c>
    </row>
    <row r="40" spans="1:28" s="7" customFormat="1" ht="50.4" hidden="1" customHeight="1" x14ac:dyDescent="0.25">
      <c r="A40" s="452"/>
      <c r="B40" s="454"/>
      <c r="C40" s="447"/>
      <c r="D40" s="1" t="s">
        <v>225</v>
      </c>
      <c r="E40" s="1">
        <v>1</v>
      </c>
      <c r="F40" s="1"/>
      <c r="G40" s="1">
        <v>1</v>
      </c>
      <c r="H40" s="1"/>
      <c r="I40" s="1"/>
      <c r="J40" s="106" t="s">
        <v>82</v>
      </c>
      <c r="K40" s="26" t="s">
        <v>212</v>
      </c>
      <c r="L40" s="200">
        <v>1</v>
      </c>
      <c r="M40" s="200">
        <v>1</v>
      </c>
      <c r="N40" s="200">
        <v>1</v>
      </c>
      <c r="O40" s="200">
        <v>1</v>
      </c>
      <c r="P40" s="200">
        <v>1</v>
      </c>
      <c r="Q40" s="200">
        <v>1</v>
      </c>
      <c r="R40" s="200">
        <v>1</v>
      </c>
      <c r="S40" s="200">
        <v>1</v>
      </c>
      <c r="T40" s="200">
        <v>1</v>
      </c>
      <c r="U40" s="200">
        <v>1</v>
      </c>
      <c r="V40" s="200">
        <v>1</v>
      </c>
      <c r="W40" s="200">
        <v>1</v>
      </c>
      <c r="X40" s="196">
        <f>AVERAGE(L40:W40)</f>
        <v>1</v>
      </c>
      <c r="Y40" s="75" t="s">
        <v>243</v>
      </c>
      <c r="Z40" s="1" t="s">
        <v>5</v>
      </c>
      <c r="AA40" s="4" t="s">
        <v>16</v>
      </c>
    </row>
    <row r="41" spans="1:28" s="7" customFormat="1" ht="39.6" hidden="1" customHeight="1" x14ac:dyDescent="0.25">
      <c r="A41" s="452"/>
      <c r="B41" s="454"/>
      <c r="C41" s="447"/>
      <c r="D41" s="1" t="s">
        <v>244</v>
      </c>
      <c r="E41" s="1">
        <v>1</v>
      </c>
      <c r="F41" s="1"/>
      <c r="G41" s="1">
        <v>1</v>
      </c>
      <c r="H41" s="1"/>
      <c r="I41" s="1"/>
      <c r="J41" s="106" t="s">
        <v>83</v>
      </c>
      <c r="K41" s="26">
        <v>1</v>
      </c>
      <c r="L41" s="210"/>
      <c r="M41" s="210"/>
      <c r="N41" s="210"/>
      <c r="O41" s="210"/>
      <c r="P41" s="210"/>
      <c r="Q41" s="210"/>
      <c r="R41" s="210"/>
      <c r="S41" s="408">
        <v>1</v>
      </c>
      <c r="T41" s="210"/>
      <c r="U41" s="210"/>
      <c r="V41" s="408">
        <v>1</v>
      </c>
      <c r="W41" s="210"/>
      <c r="X41" s="196">
        <f>+V41</f>
        <v>1</v>
      </c>
      <c r="Y41" s="75" t="s">
        <v>243</v>
      </c>
      <c r="Z41" s="1" t="s">
        <v>3</v>
      </c>
      <c r="AA41" s="4" t="s">
        <v>16</v>
      </c>
    </row>
    <row r="42" spans="1:28" s="7" customFormat="1" ht="48.6" hidden="1" customHeight="1" x14ac:dyDescent="0.25">
      <c r="A42" s="452"/>
      <c r="B42" s="454"/>
      <c r="C42" s="447"/>
      <c r="D42" s="424" t="s">
        <v>88</v>
      </c>
      <c r="E42" s="1"/>
      <c r="F42" s="1">
        <v>1</v>
      </c>
      <c r="G42" s="1">
        <v>1</v>
      </c>
      <c r="H42" s="1"/>
      <c r="I42" s="1"/>
      <c r="J42" s="15" t="s">
        <v>245</v>
      </c>
      <c r="K42" s="25" t="s">
        <v>166</v>
      </c>
      <c r="L42" s="200">
        <v>1.4333333333333333</v>
      </c>
      <c r="M42" s="200">
        <v>0.5</v>
      </c>
      <c r="N42" s="200">
        <v>0</v>
      </c>
      <c r="O42" s="200">
        <v>0</v>
      </c>
      <c r="P42" s="200">
        <v>0</v>
      </c>
      <c r="Q42" s="200">
        <v>1</v>
      </c>
      <c r="R42" s="200">
        <v>0.9</v>
      </c>
      <c r="S42" s="200">
        <v>1</v>
      </c>
      <c r="T42" s="195">
        <v>0.67</v>
      </c>
      <c r="U42" s="195">
        <v>0.6</v>
      </c>
      <c r="V42" s="195">
        <v>0</v>
      </c>
      <c r="W42" s="195">
        <v>0.96</v>
      </c>
      <c r="X42" s="196">
        <f>AVERAGE(L42:W42)</f>
        <v>0.58861111111111108</v>
      </c>
      <c r="Y42" s="75" t="s">
        <v>18</v>
      </c>
      <c r="Z42" s="1" t="s">
        <v>5</v>
      </c>
      <c r="AA42" s="4" t="s">
        <v>16</v>
      </c>
    </row>
    <row r="43" spans="1:28" s="7" customFormat="1" ht="35.25" hidden="1" customHeight="1" x14ac:dyDescent="0.25">
      <c r="A43" s="452"/>
      <c r="B43" s="454"/>
      <c r="C43" s="447"/>
      <c r="D43" s="1" t="s">
        <v>89</v>
      </c>
      <c r="E43" s="1">
        <v>1</v>
      </c>
      <c r="F43" s="1"/>
      <c r="G43" s="1">
        <v>1</v>
      </c>
      <c r="H43" s="1"/>
      <c r="I43" s="1"/>
      <c r="J43" s="106" t="s">
        <v>246</v>
      </c>
      <c r="K43" s="25" t="s">
        <v>258</v>
      </c>
      <c r="L43" s="195">
        <v>0.219</v>
      </c>
      <c r="M43" s="195">
        <v>0.21</v>
      </c>
      <c r="N43" s="195">
        <v>0.21</v>
      </c>
      <c r="O43" s="195">
        <v>0.26</v>
      </c>
      <c r="P43" s="195">
        <v>0.23</v>
      </c>
      <c r="Q43" s="195">
        <v>0.22</v>
      </c>
      <c r="R43" s="195">
        <v>0.25</v>
      </c>
      <c r="S43" s="195">
        <v>0.19</v>
      </c>
      <c r="T43" s="195">
        <v>0.22</v>
      </c>
      <c r="U43" s="195">
        <v>0.24</v>
      </c>
      <c r="V43" s="195">
        <v>0.25</v>
      </c>
      <c r="W43" s="195">
        <v>0.2</v>
      </c>
      <c r="X43" s="196">
        <f>AVERAGE(L43:W43)</f>
        <v>0.22491666666666665</v>
      </c>
      <c r="Y43" s="75" t="s">
        <v>18</v>
      </c>
      <c r="Z43" s="1" t="s">
        <v>5</v>
      </c>
      <c r="AA43" s="4" t="s">
        <v>16</v>
      </c>
    </row>
    <row r="44" spans="1:28" s="7" customFormat="1" ht="35.25" hidden="1" customHeight="1" x14ac:dyDescent="0.25">
      <c r="A44" s="456"/>
      <c r="B44" s="450"/>
      <c r="C44" s="447"/>
      <c r="D44" s="1" t="s">
        <v>247</v>
      </c>
      <c r="E44" s="1"/>
      <c r="F44" s="1">
        <v>1</v>
      </c>
      <c r="G44" s="1">
        <v>1</v>
      </c>
      <c r="H44" s="1"/>
      <c r="I44" s="1"/>
      <c r="J44" s="106" t="s">
        <v>279</v>
      </c>
      <c r="K44" s="25" t="s">
        <v>165</v>
      </c>
      <c r="L44" s="410">
        <v>0</v>
      </c>
      <c r="M44" s="410">
        <v>0</v>
      </c>
      <c r="N44" s="410">
        <v>0</v>
      </c>
      <c r="O44" s="410">
        <v>0.01</v>
      </c>
      <c r="P44" s="346">
        <v>0</v>
      </c>
      <c r="Q44" s="346">
        <v>0</v>
      </c>
      <c r="R44" s="346">
        <v>0</v>
      </c>
      <c r="S44" s="346">
        <v>0</v>
      </c>
      <c r="T44" s="346">
        <v>0</v>
      </c>
      <c r="U44" s="346">
        <v>-0.01</v>
      </c>
      <c r="V44" s="417">
        <v>0.03</v>
      </c>
      <c r="W44" s="417">
        <v>0.01</v>
      </c>
      <c r="X44" s="407">
        <f>AVERAGE(L44:W44)</f>
        <v>3.3333333333333335E-3</v>
      </c>
      <c r="Y44" s="1" t="s">
        <v>143</v>
      </c>
      <c r="Z44" s="1" t="s">
        <v>5</v>
      </c>
      <c r="AA44" s="4" t="s">
        <v>149</v>
      </c>
      <c r="AB44" s="344"/>
    </row>
    <row r="45" spans="1:28" s="7" customFormat="1" ht="35.25" customHeight="1" x14ac:dyDescent="0.25">
      <c r="A45" s="451" t="s">
        <v>14</v>
      </c>
      <c r="B45" s="449" t="s">
        <v>11</v>
      </c>
      <c r="C45" s="1" t="s">
        <v>263</v>
      </c>
      <c r="D45" s="75" t="s">
        <v>283</v>
      </c>
      <c r="E45" s="1">
        <v>1</v>
      </c>
      <c r="F45" s="1"/>
      <c r="G45" s="1"/>
      <c r="H45" s="1">
        <v>1</v>
      </c>
      <c r="I45" s="1"/>
      <c r="J45" s="106" t="s">
        <v>264</v>
      </c>
      <c r="K45" s="25"/>
      <c r="L45" s="210"/>
      <c r="M45" s="210"/>
      <c r="N45" s="210"/>
      <c r="O45" s="210"/>
      <c r="P45" s="210"/>
      <c r="Q45" s="417">
        <v>1</v>
      </c>
      <c r="R45" s="210"/>
      <c r="S45" s="408">
        <v>1</v>
      </c>
      <c r="T45" s="210"/>
      <c r="U45" s="210"/>
      <c r="V45" s="210"/>
      <c r="W45" s="421">
        <v>100</v>
      </c>
      <c r="X45" s="196">
        <v>1</v>
      </c>
      <c r="Y45" s="1" t="s">
        <v>51</v>
      </c>
      <c r="Z45" s="1" t="s">
        <v>4</v>
      </c>
      <c r="AA45" s="4" t="s">
        <v>7</v>
      </c>
      <c r="AB45" s="344"/>
    </row>
    <row r="46" spans="1:28" s="7" customFormat="1" ht="35.25" customHeight="1" x14ac:dyDescent="0.25">
      <c r="A46" s="452"/>
      <c r="B46" s="454"/>
      <c r="C46" s="1" t="s">
        <v>44</v>
      </c>
      <c r="D46" s="1" t="s">
        <v>40</v>
      </c>
      <c r="E46" s="1">
        <v>1</v>
      </c>
      <c r="F46" s="1"/>
      <c r="G46" s="1"/>
      <c r="H46" s="1">
        <v>1</v>
      </c>
      <c r="I46" s="1"/>
      <c r="J46" s="16" t="s">
        <v>20</v>
      </c>
      <c r="K46" s="25" t="s">
        <v>139</v>
      </c>
      <c r="L46" s="210"/>
      <c r="M46" s="210"/>
      <c r="N46" s="210"/>
      <c r="O46" s="210"/>
      <c r="P46" s="210"/>
      <c r="Q46" s="195">
        <v>1.67</v>
      </c>
      <c r="R46" s="210"/>
      <c r="S46" s="408">
        <v>1</v>
      </c>
      <c r="T46" s="210"/>
      <c r="U46" s="210"/>
      <c r="V46" s="210"/>
      <c r="W46" s="195">
        <v>1</v>
      </c>
      <c r="X46" s="196">
        <f>(+Q46+W46)/1</f>
        <v>2.67</v>
      </c>
      <c r="Y46" s="1" t="s">
        <v>51</v>
      </c>
      <c r="Z46" s="447" t="s">
        <v>4</v>
      </c>
      <c r="AA46" s="4" t="s">
        <v>7</v>
      </c>
    </row>
    <row r="47" spans="1:28" s="7" customFormat="1" ht="21" thickBot="1" x14ac:dyDescent="0.3">
      <c r="A47" s="453"/>
      <c r="B47" s="455"/>
      <c r="C47" s="9" t="s">
        <v>262</v>
      </c>
      <c r="D47" s="1" t="s">
        <v>282</v>
      </c>
      <c r="E47" s="9">
        <v>1</v>
      </c>
      <c r="F47" s="9"/>
      <c r="G47" s="9"/>
      <c r="H47" s="9">
        <v>1</v>
      </c>
      <c r="I47" s="9"/>
      <c r="J47" s="17" t="s">
        <v>21</v>
      </c>
      <c r="K47" s="28" t="s">
        <v>139</v>
      </c>
      <c r="L47" s="210"/>
      <c r="M47" s="210"/>
      <c r="N47" s="210"/>
      <c r="O47" s="210"/>
      <c r="P47" s="210"/>
      <c r="Q47" s="206">
        <v>1</v>
      </c>
      <c r="R47" s="215"/>
      <c r="S47" s="408">
        <v>1</v>
      </c>
      <c r="T47" s="215"/>
      <c r="U47" s="215"/>
      <c r="V47" s="215"/>
      <c r="W47" s="206">
        <v>1</v>
      </c>
      <c r="X47" s="196">
        <v>1</v>
      </c>
      <c r="Y47" s="9" t="s">
        <v>14</v>
      </c>
      <c r="Z47" s="448"/>
      <c r="AA47" s="11" t="s">
        <v>7</v>
      </c>
    </row>
    <row r="48" spans="1:28" ht="10.199999999999999" hidden="1" x14ac:dyDescent="0.2">
      <c r="G48" s="8">
        <f>SUM(G7:G47)</f>
        <v>29</v>
      </c>
      <c r="H48" s="8">
        <f>SUM(H7:H47)</f>
        <v>9</v>
      </c>
      <c r="I48" s="8">
        <f>SUM(I7:I47)</f>
        <v>2</v>
      </c>
      <c r="J48" s="8">
        <f>SUM(G48:I48)</f>
        <v>40</v>
      </c>
      <c r="K48" s="399">
        <v>1</v>
      </c>
      <c r="L48" s="8">
        <f>+L49+L50+L51</f>
        <v>22</v>
      </c>
      <c r="M48" s="8">
        <f t="shared" ref="M48:U48" si="0">+M49+M50+M51</f>
        <v>24</v>
      </c>
      <c r="N48" s="8">
        <f t="shared" si="0"/>
        <v>31</v>
      </c>
      <c r="O48" s="8">
        <f t="shared" si="0"/>
        <v>27</v>
      </c>
      <c r="P48" s="8">
        <f t="shared" si="0"/>
        <v>22</v>
      </c>
      <c r="Q48" s="8">
        <f t="shared" si="0"/>
        <v>37</v>
      </c>
      <c r="R48" s="8">
        <f t="shared" si="0"/>
        <v>22</v>
      </c>
      <c r="S48" s="8">
        <f t="shared" si="0"/>
        <v>27</v>
      </c>
      <c r="T48" s="8">
        <f t="shared" si="0"/>
        <v>31</v>
      </c>
      <c r="U48" s="8">
        <f t="shared" si="0"/>
        <v>24</v>
      </c>
      <c r="V48" s="8">
        <v>23</v>
      </c>
      <c r="W48" s="8">
        <v>41</v>
      </c>
      <c r="X48" s="197"/>
    </row>
    <row r="49" spans="5:26" ht="10.199999999999999" hidden="1" x14ac:dyDescent="0.2">
      <c r="E49" s="8">
        <f>SUM(E7:E48)</f>
        <v>17</v>
      </c>
      <c r="F49" s="8">
        <f>SUM(F7:F48)</f>
        <v>23</v>
      </c>
      <c r="G49" s="8">
        <f>SUM(G7:G48)</f>
        <v>58</v>
      </c>
      <c r="H49" s="8">
        <f>SUM(H7:H48)</f>
        <v>18</v>
      </c>
      <c r="I49" s="8">
        <f>SUM(I7:I48)</f>
        <v>4</v>
      </c>
      <c r="K49" s="400" t="s">
        <v>287</v>
      </c>
      <c r="L49" s="8">
        <v>14</v>
      </c>
      <c r="M49" s="8">
        <v>21</v>
      </c>
      <c r="N49" s="8">
        <f>6*4</f>
        <v>24</v>
      </c>
      <c r="O49" s="8">
        <v>23</v>
      </c>
      <c r="P49" s="8">
        <v>17</v>
      </c>
      <c r="Q49" s="8">
        <v>29</v>
      </c>
      <c r="R49" s="8">
        <v>21</v>
      </c>
      <c r="S49" s="8">
        <v>25</v>
      </c>
      <c r="T49" s="8">
        <v>24</v>
      </c>
      <c r="U49" s="8">
        <v>19</v>
      </c>
      <c r="V49" s="8">
        <v>14</v>
      </c>
      <c r="W49" s="8">
        <v>20</v>
      </c>
      <c r="Z49" s="30"/>
    </row>
    <row r="50" spans="5:26" ht="10.199999999999999" hidden="1" x14ac:dyDescent="0.2">
      <c r="K50" s="400" t="s">
        <v>288</v>
      </c>
      <c r="L50" s="8">
        <v>8</v>
      </c>
      <c r="M50" s="8">
        <v>3</v>
      </c>
      <c r="N50" s="8">
        <v>7</v>
      </c>
      <c r="O50" s="8">
        <v>4</v>
      </c>
      <c r="P50" s="8">
        <v>5</v>
      </c>
      <c r="Q50" s="8">
        <v>4</v>
      </c>
      <c r="R50" s="8">
        <v>1</v>
      </c>
      <c r="S50" s="8">
        <v>2</v>
      </c>
      <c r="T50" s="8">
        <v>4</v>
      </c>
      <c r="U50" s="8">
        <v>5</v>
      </c>
      <c r="V50" s="8">
        <v>1</v>
      </c>
      <c r="W50" s="8">
        <v>4</v>
      </c>
    </row>
    <row r="51" spans="5:26" ht="10.199999999999999" hidden="1" x14ac:dyDescent="0.2">
      <c r="K51" s="400" t="s">
        <v>295</v>
      </c>
      <c r="Q51" s="8">
        <v>4</v>
      </c>
      <c r="T51" s="8">
        <v>3</v>
      </c>
      <c r="U51" s="8">
        <v>0</v>
      </c>
      <c r="V51" s="8">
        <v>8</v>
      </c>
      <c r="W51" s="8">
        <v>17</v>
      </c>
    </row>
    <row r="52" spans="5:26" ht="10.199999999999999" hidden="1" x14ac:dyDescent="0.2">
      <c r="L52" s="8">
        <f>SUM(L50:L51)</f>
        <v>8</v>
      </c>
      <c r="M52" s="8">
        <f t="shared" ref="M52:U52" si="1">SUM(M50:M51)</f>
        <v>3</v>
      </c>
      <c r="N52" s="8">
        <f t="shared" si="1"/>
        <v>7</v>
      </c>
      <c r="O52" s="8">
        <f t="shared" si="1"/>
        <v>4</v>
      </c>
      <c r="P52" s="8">
        <f t="shared" si="1"/>
        <v>5</v>
      </c>
      <c r="Q52" s="8">
        <f t="shared" si="1"/>
        <v>8</v>
      </c>
      <c r="R52" s="8">
        <f t="shared" si="1"/>
        <v>1</v>
      </c>
      <c r="S52" s="8">
        <f t="shared" si="1"/>
        <v>2</v>
      </c>
      <c r="T52" s="8">
        <f t="shared" si="1"/>
        <v>7</v>
      </c>
      <c r="U52" s="8">
        <f t="shared" si="1"/>
        <v>5</v>
      </c>
    </row>
    <row r="53" spans="5:26" ht="10.199999999999999" hidden="1" x14ac:dyDescent="0.2">
      <c r="L53" s="194">
        <f>+L49*$K$48/L48</f>
        <v>0.63636363636363635</v>
      </c>
      <c r="M53" s="194">
        <f t="shared" ref="M53:S53" si="2">+M49*$K$48/M48</f>
        <v>0.875</v>
      </c>
      <c r="N53" s="194">
        <f t="shared" si="2"/>
        <v>0.77419354838709675</v>
      </c>
      <c r="O53" s="194">
        <f t="shared" si="2"/>
        <v>0.85185185185185186</v>
      </c>
      <c r="P53" s="194">
        <f t="shared" si="2"/>
        <v>0.77272727272727271</v>
      </c>
      <c r="Q53" s="194">
        <f>+Q49*$K$48/Q48</f>
        <v>0.78378378378378377</v>
      </c>
      <c r="R53" s="194">
        <f t="shared" si="2"/>
        <v>0.95454545454545459</v>
      </c>
      <c r="S53" s="419">
        <f t="shared" si="2"/>
        <v>0.92592592592592593</v>
      </c>
      <c r="T53" s="194">
        <f>+T49*$K$48/T48</f>
        <v>0.77419354838709675</v>
      </c>
      <c r="U53" s="194">
        <f>+U49*$K$48/U48</f>
        <v>0.79166666666666663</v>
      </c>
    </row>
    <row r="54" spans="5:26" ht="10.199999999999999" hidden="1" x14ac:dyDescent="0.2">
      <c r="L54" s="194">
        <f>+L52*$K$48/L48</f>
        <v>0.36363636363636365</v>
      </c>
      <c r="M54" s="194">
        <f t="shared" ref="M54:U54" si="3">+M52*$K$48/M48</f>
        <v>0.125</v>
      </c>
      <c r="N54" s="194">
        <f t="shared" si="3"/>
        <v>0.22580645161290322</v>
      </c>
      <c r="O54" s="194">
        <f t="shared" si="3"/>
        <v>0.14814814814814814</v>
      </c>
      <c r="P54" s="194">
        <f t="shared" si="3"/>
        <v>0.22727272727272727</v>
      </c>
      <c r="Q54" s="194">
        <f t="shared" si="3"/>
        <v>0.21621621621621623</v>
      </c>
      <c r="R54" s="194">
        <f t="shared" si="3"/>
        <v>4.5454545454545456E-2</v>
      </c>
      <c r="S54" s="419">
        <f t="shared" si="3"/>
        <v>7.407407407407407E-2</v>
      </c>
      <c r="T54" s="194">
        <f t="shared" si="3"/>
        <v>0.22580645161290322</v>
      </c>
      <c r="U54" s="194">
        <f t="shared" si="3"/>
        <v>0.20833333333333334</v>
      </c>
    </row>
    <row r="55" spans="5:26" ht="17.399999999999999" x14ac:dyDescent="0.3">
      <c r="P55" s="68"/>
    </row>
    <row r="56" spans="5:26" ht="10.199999999999999" x14ac:dyDescent="0.2">
      <c r="M56" s="8">
        <v>97</v>
      </c>
    </row>
    <row r="57" spans="5:26" ht="10.199999999999999" x14ac:dyDescent="0.2">
      <c r="M57" s="8">
        <v>19</v>
      </c>
      <c r="O57" s="72"/>
    </row>
    <row r="58" spans="5:26" ht="10.199999999999999" x14ac:dyDescent="0.2">
      <c r="M58" s="194">
        <f>+M57/M56</f>
        <v>0.19587628865979381</v>
      </c>
    </row>
    <row r="59" spans="5:26" ht="10.199999999999999" x14ac:dyDescent="0.2"/>
    <row r="60" spans="5:26" ht="10.199999999999999" x14ac:dyDescent="0.2">
      <c r="M60" s="8">
        <f>+L48+M48+N48+O48+P48+Q48+R48+S48+T48+U48</f>
        <v>267</v>
      </c>
    </row>
    <row r="61" spans="5:26" ht="10.199999999999999" x14ac:dyDescent="0.2"/>
    <row r="62" spans="5:26" ht="10.199999999999999" x14ac:dyDescent="0.2"/>
  </sheetData>
  <autoFilter ref="A6:AA54" xr:uid="{49103B59-3D72-42A1-B1C3-6E4F6877C0D4}">
    <filterColumn colId="26">
      <filters>
        <filter val="Director Administrativo"/>
      </filters>
    </filterColumn>
  </autoFilter>
  <mergeCells count="27">
    <mergeCell ref="A30:A32"/>
    <mergeCell ref="B30:B32"/>
    <mergeCell ref="A1:AA2"/>
    <mergeCell ref="A3:C5"/>
    <mergeCell ref="D3:Y3"/>
    <mergeCell ref="D4:Y5"/>
    <mergeCell ref="A7:A20"/>
    <mergeCell ref="B7:B20"/>
    <mergeCell ref="C7:C20"/>
    <mergeCell ref="A21:A28"/>
    <mergeCell ref="B21:B28"/>
    <mergeCell ref="C21:C22"/>
    <mergeCell ref="C23:C25"/>
    <mergeCell ref="C26:C28"/>
    <mergeCell ref="A45:A47"/>
    <mergeCell ref="B45:B47"/>
    <mergeCell ref="A33:A44"/>
    <mergeCell ref="B33:B44"/>
    <mergeCell ref="C33:C35"/>
    <mergeCell ref="Z46:Z47"/>
    <mergeCell ref="G34:G35"/>
    <mergeCell ref="H34:H35"/>
    <mergeCell ref="I34:I35"/>
    <mergeCell ref="C36:C44"/>
    <mergeCell ref="D34:D35"/>
    <mergeCell ref="E34:E35"/>
    <mergeCell ref="F34:F35"/>
  </mergeCells>
  <pageMargins left="0.7" right="0.7" top="0.75" bottom="0.75" header="0.3" footer="0.3"/>
  <pageSetup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A7752-1221-43CC-AE45-7635F372A4A8}">
  <dimension ref="A1:AC47"/>
  <sheetViews>
    <sheetView tabSelected="1" topLeftCell="K39" zoomScale="87" zoomScaleNormal="87" workbookViewId="0">
      <selection activeCell="F48" sqref="F48"/>
    </sheetView>
  </sheetViews>
  <sheetFormatPr baseColWidth="10" defaultRowHeight="13.2" x14ac:dyDescent="0.25"/>
  <cols>
    <col min="2" max="2" width="17.6640625" customWidth="1"/>
    <col min="3" max="3" width="16.6640625" customWidth="1"/>
    <col min="4" max="5" width="15" customWidth="1"/>
    <col min="6" max="6" width="14.44140625" customWidth="1"/>
    <col min="7" max="7" width="8" customWidth="1"/>
    <col min="12" max="12" width="13.44140625" customWidth="1"/>
    <col min="26" max="26" width="12.33203125" customWidth="1"/>
    <col min="27" max="27" width="17.44140625" customWidth="1"/>
    <col min="28" max="28" width="17.33203125" customWidth="1"/>
    <col min="29" max="29" width="15.5546875" customWidth="1"/>
  </cols>
  <sheetData>
    <row r="1" spans="1:29" ht="13.8" thickBot="1" x14ac:dyDescent="0.3"/>
    <row r="2" spans="1:29" x14ac:dyDescent="0.25">
      <c r="A2" s="458" t="s">
        <v>57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60"/>
    </row>
    <row r="3" spans="1:29" ht="13.8" thickBot="1" x14ac:dyDescent="0.3">
      <c r="A3" s="461"/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3"/>
      <c r="AC3" s="464"/>
    </row>
    <row r="4" spans="1:29" ht="13.5" customHeight="1" thickBot="1" x14ac:dyDescent="0.3">
      <c r="A4" s="526" t="s">
        <v>66</v>
      </c>
      <c r="B4" s="527"/>
      <c r="C4" s="527"/>
      <c r="D4" s="527"/>
      <c r="E4" s="528"/>
      <c r="F4" s="468" t="s">
        <v>63</v>
      </c>
      <c r="G4" s="469"/>
      <c r="H4" s="469"/>
      <c r="I4" s="469"/>
      <c r="J4" s="469"/>
      <c r="K4" s="469"/>
      <c r="L4" s="469"/>
      <c r="M4" s="469"/>
      <c r="N4" s="470"/>
      <c r="O4" s="470"/>
      <c r="P4" s="470"/>
      <c r="Q4" s="470"/>
      <c r="R4" s="470"/>
      <c r="S4" s="470"/>
      <c r="T4" s="470"/>
      <c r="U4" s="470"/>
      <c r="V4" s="470"/>
      <c r="W4" s="470"/>
      <c r="X4" s="470"/>
      <c r="Y4" s="470"/>
      <c r="Z4" s="470"/>
      <c r="AA4" s="471"/>
      <c r="AB4" s="13" t="s">
        <v>67</v>
      </c>
      <c r="AC4" s="5" t="s">
        <v>68</v>
      </c>
    </row>
    <row r="5" spans="1:29" ht="13.8" thickBot="1" x14ac:dyDescent="0.3">
      <c r="A5" s="529"/>
      <c r="B5" s="530"/>
      <c r="C5" s="530"/>
      <c r="D5" s="530"/>
      <c r="E5" s="531"/>
      <c r="F5" s="472" t="s">
        <v>305</v>
      </c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4"/>
      <c r="AB5" s="12" t="s">
        <v>64</v>
      </c>
      <c r="AC5" s="6">
        <v>45754</v>
      </c>
    </row>
    <row r="6" spans="1:29" ht="13.8" thickBot="1" x14ac:dyDescent="0.3">
      <c r="A6" s="532"/>
      <c r="B6" s="533"/>
      <c r="C6" s="533"/>
      <c r="D6" s="533"/>
      <c r="E6" s="534"/>
      <c r="F6" s="475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7"/>
      <c r="AB6" s="213" t="s">
        <v>65</v>
      </c>
      <c r="AC6" s="429">
        <v>9</v>
      </c>
    </row>
    <row r="7" spans="1:29" ht="78.75" customHeight="1" thickBot="1" x14ac:dyDescent="0.3">
      <c r="A7" s="31" t="s">
        <v>309</v>
      </c>
      <c r="B7" s="32" t="s">
        <v>307</v>
      </c>
      <c r="C7" s="32" t="s">
        <v>323</v>
      </c>
      <c r="D7" s="32" t="s">
        <v>310</v>
      </c>
      <c r="E7" s="32" t="s">
        <v>317</v>
      </c>
      <c r="F7" s="32" t="s">
        <v>30</v>
      </c>
      <c r="G7" s="428" t="s">
        <v>69</v>
      </c>
      <c r="H7" s="38" t="s">
        <v>70</v>
      </c>
      <c r="I7" s="38" t="s">
        <v>71</v>
      </c>
      <c r="J7" s="428" t="s">
        <v>72</v>
      </c>
      <c r="K7" s="428" t="s">
        <v>73</v>
      </c>
      <c r="L7" s="33" t="s">
        <v>29</v>
      </c>
      <c r="M7" s="39" t="s">
        <v>0</v>
      </c>
      <c r="N7" s="64">
        <v>45658</v>
      </c>
      <c r="O7" s="64">
        <v>45689</v>
      </c>
      <c r="P7" s="64">
        <v>45717</v>
      </c>
      <c r="Q7" s="64">
        <v>45748</v>
      </c>
      <c r="R7" s="64">
        <v>45778</v>
      </c>
      <c r="S7" s="64">
        <v>45809</v>
      </c>
      <c r="T7" s="64">
        <v>45839</v>
      </c>
      <c r="U7" s="64">
        <v>45870</v>
      </c>
      <c r="V7" s="64">
        <v>45901</v>
      </c>
      <c r="W7" s="64">
        <v>45931</v>
      </c>
      <c r="X7" s="64">
        <v>45962</v>
      </c>
      <c r="Y7" s="64">
        <v>45992</v>
      </c>
      <c r="Z7" s="64" t="s">
        <v>213</v>
      </c>
      <c r="AA7" s="32" t="s">
        <v>6</v>
      </c>
      <c r="AB7" s="32" t="s">
        <v>1</v>
      </c>
      <c r="AC7" s="430" t="s">
        <v>2</v>
      </c>
    </row>
    <row r="8" spans="1:29" ht="112.5" customHeight="1" x14ac:dyDescent="0.25">
      <c r="A8" s="478" t="s">
        <v>306</v>
      </c>
      <c r="B8" s="479" t="s">
        <v>308</v>
      </c>
      <c r="C8" s="479" t="s">
        <v>311</v>
      </c>
      <c r="D8" s="479" t="s">
        <v>312</v>
      </c>
      <c r="E8" s="479" t="s">
        <v>318</v>
      </c>
      <c r="F8" s="1" t="s">
        <v>31</v>
      </c>
      <c r="G8" s="35">
        <v>1</v>
      </c>
      <c r="H8" s="35"/>
      <c r="I8" s="35">
        <v>1</v>
      </c>
      <c r="J8" s="35"/>
      <c r="K8" s="35"/>
      <c r="L8" s="107" t="s">
        <v>147</v>
      </c>
      <c r="M8" s="89" t="s">
        <v>139</v>
      </c>
      <c r="N8" s="195">
        <v>0.73</v>
      </c>
      <c r="O8" s="195">
        <v>0.82</v>
      </c>
      <c r="P8" s="195">
        <v>3.53</v>
      </c>
      <c r="Q8" s="195">
        <v>1.01</v>
      </c>
      <c r="R8" s="195">
        <v>2</v>
      </c>
      <c r="S8" s="195">
        <v>0.71</v>
      </c>
      <c r="T8" s="195">
        <v>0.89</v>
      </c>
      <c r="U8" s="196">
        <v>0.73</v>
      </c>
      <c r="V8" s="195">
        <v>0.78</v>
      </c>
      <c r="W8" s="195">
        <v>0.86</v>
      </c>
      <c r="X8" s="196">
        <v>0.69</v>
      </c>
      <c r="Y8" s="196">
        <v>0.49</v>
      </c>
      <c r="Z8" s="196">
        <f>AVERAGE(N8:Y8)</f>
        <v>1.1033333333333333</v>
      </c>
      <c r="AA8" s="352" t="s">
        <v>148</v>
      </c>
      <c r="AB8" s="35" t="s">
        <v>5</v>
      </c>
      <c r="AC8" s="440" t="s">
        <v>149</v>
      </c>
    </row>
    <row r="9" spans="1:29" ht="30.6" x14ac:dyDescent="0.25">
      <c r="A9" s="452"/>
      <c r="B9" s="454"/>
      <c r="C9" s="454"/>
      <c r="D9" s="454"/>
      <c r="E9" s="454"/>
      <c r="F9" s="444" t="s">
        <v>187</v>
      </c>
      <c r="G9" s="353"/>
      <c r="H9" s="353">
        <v>1</v>
      </c>
      <c r="I9" s="355">
        <v>1</v>
      </c>
      <c r="J9" s="353"/>
      <c r="K9" s="353"/>
      <c r="L9" s="356" t="s">
        <v>188</v>
      </c>
      <c r="M9" s="359" t="s">
        <v>291</v>
      </c>
      <c r="N9" s="360"/>
      <c r="O9" s="360"/>
      <c r="P9" s="204">
        <v>0.16</v>
      </c>
      <c r="Q9" s="360"/>
      <c r="R9" s="360"/>
      <c r="S9" s="434">
        <v>0.26</v>
      </c>
      <c r="T9" s="360"/>
      <c r="U9" s="360"/>
      <c r="V9" s="404">
        <v>0.24</v>
      </c>
      <c r="W9" s="360"/>
      <c r="X9" s="360"/>
      <c r="Y9" s="347">
        <v>0.1</v>
      </c>
      <c r="Z9" s="422">
        <f>AVERAGE(N9:Y9)</f>
        <v>0.19</v>
      </c>
      <c r="AA9" s="358" t="s">
        <v>148</v>
      </c>
      <c r="AB9" s="353" t="s">
        <v>19</v>
      </c>
      <c r="AC9" s="441" t="s">
        <v>149</v>
      </c>
    </row>
    <row r="10" spans="1:29" ht="42.6" customHeight="1" x14ac:dyDescent="0.25">
      <c r="A10" s="452"/>
      <c r="B10" s="454"/>
      <c r="C10" s="454"/>
      <c r="D10" s="454"/>
      <c r="E10" s="454"/>
      <c r="F10" s="1" t="s">
        <v>257</v>
      </c>
      <c r="G10" s="1"/>
      <c r="H10" s="1">
        <v>1</v>
      </c>
      <c r="I10" s="1">
        <v>1</v>
      </c>
      <c r="J10" s="1"/>
      <c r="K10" s="1"/>
      <c r="L10" s="106" t="s">
        <v>195</v>
      </c>
      <c r="M10" s="25" t="s">
        <v>180</v>
      </c>
      <c r="N10" s="195">
        <v>1.05</v>
      </c>
      <c r="O10" s="195">
        <v>1.1299999999999999</v>
      </c>
      <c r="P10" s="195">
        <v>1.1000000000000001</v>
      </c>
      <c r="Q10" s="195">
        <v>1.0900000000000001</v>
      </c>
      <c r="R10" s="195">
        <v>1.07</v>
      </c>
      <c r="S10" s="195">
        <v>1.08</v>
      </c>
      <c r="T10" s="195">
        <v>1.1100000000000001</v>
      </c>
      <c r="U10" s="195">
        <v>1.06</v>
      </c>
      <c r="V10" s="195">
        <v>1.0900000000000001</v>
      </c>
      <c r="W10" s="196">
        <v>0.77</v>
      </c>
      <c r="X10" s="196">
        <v>0.53</v>
      </c>
      <c r="Y10" s="196">
        <v>0.94</v>
      </c>
      <c r="Z10" s="433">
        <f>AVERAGE(N10:Y10)</f>
        <v>1.0016666666666667</v>
      </c>
      <c r="AA10" s="116" t="s">
        <v>24</v>
      </c>
      <c r="AB10" s="35" t="s">
        <v>5</v>
      </c>
      <c r="AC10" s="442" t="s">
        <v>260</v>
      </c>
    </row>
    <row r="11" spans="1:29" ht="40.799999999999997" x14ac:dyDescent="0.25">
      <c r="A11" s="452"/>
      <c r="B11" s="454"/>
      <c r="C11" s="454"/>
      <c r="D11" s="454"/>
      <c r="E11" s="454"/>
      <c r="F11" s="424" t="s">
        <v>214</v>
      </c>
      <c r="G11" s="1"/>
      <c r="H11" s="1">
        <v>1</v>
      </c>
      <c r="I11" s="1"/>
      <c r="J11" s="1">
        <v>1</v>
      </c>
      <c r="K11" s="1"/>
      <c r="L11" s="445" t="s">
        <v>215</v>
      </c>
      <c r="M11" s="25" t="s">
        <v>216</v>
      </c>
      <c r="N11" s="215"/>
      <c r="O11" s="216"/>
      <c r="P11" s="204">
        <v>0.15</v>
      </c>
      <c r="Q11" s="215"/>
      <c r="R11" s="215"/>
      <c r="S11" s="204">
        <v>0.16220000000000001</v>
      </c>
      <c r="T11" s="215"/>
      <c r="U11" s="215"/>
      <c r="V11" s="204">
        <v>0.15</v>
      </c>
      <c r="W11" s="215"/>
      <c r="X11" s="215"/>
      <c r="Y11" s="434">
        <v>0.1908</v>
      </c>
      <c r="Z11" s="434">
        <f>Y11</f>
        <v>0.1908</v>
      </c>
      <c r="AA11" s="75" t="s">
        <v>159</v>
      </c>
      <c r="AB11" s="1" t="s">
        <v>19</v>
      </c>
      <c r="AC11" s="442" t="s">
        <v>149</v>
      </c>
    </row>
    <row r="12" spans="1:29" ht="30.6" x14ac:dyDescent="0.25">
      <c r="A12" s="452"/>
      <c r="B12" s="454"/>
      <c r="C12" s="454"/>
      <c r="D12" s="454"/>
      <c r="E12" s="454"/>
      <c r="F12" s="424" t="s">
        <v>217</v>
      </c>
      <c r="G12" s="1"/>
      <c r="H12" s="1">
        <v>1</v>
      </c>
      <c r="I12" s="7"/>
      <c r="J12" s="1">
        <v>1</v>
      </c>
      <c r="K12" s="1"/>
      <c r="L12" s="15" t="s">
        <v>218</v>
      </c>
      <c r="M12" s="25" t="s">
        <v>286</v>
      </c>
      <c r="N12" s="215"/>
      <c r="O12" s="215"/>
      <c r="P12" s="204">
        <v>5.3999999999999999E-2</v>
      </c>
      <c r="Q12" s="216"/>
      <c r="R12" s="216"/>
      <c r="S12" s="406">
        <v>4.41E-2</v>
      </c>
      <c r="T12" s="215"/>
      <c r="U12" s="215"/>
      <c r="V12" s="434">
        <v>3.7699999999999997E-2</v>
      </c>
      <c r="W12" s="215"/>
      <c r="X12" s="215"/>
      <c r="Y12" s="434">
        <v>2E-3</v>
      </c>
      <c r="Z12" s="422">
        <f>AVERAGE(M12:Y12)</f>
        <v>3.4449999999999995E-2</v>
      </c>
      <c r="AA12" s="75" t="s">
        <v>159</v>
      </c>
      <c r="AB12" s="1" t="s">
        <v>19</v>
      </c>
      <c r="AC12" s="442" t="s">
        <v>149</v>
      </c>
    </row>
    <row r="13" spans="1:29" ht="112.2" x14ac:dyDescent="0.25">
      <c r="A13" s="452"/>
      <c r="B13" s="454"/>
      <c r="C13" s="454"/>
      <c r="D13" s="454"/>
      <c r="E13" s="454"/>
      <c r="F13" s="1" t="s">
        <v>226</v>
      </c>
      <c r="G13" s="1"/>
      <c r="H13" s="1">
        <v>1</v>
      </c>
      <c r="I13" s="1"/>
      <c r="J13" s="1">
        <v>1</v>
      </c>
      <c r="K13" s="1"/>
      <c r="L13" s="15" t="s">
        <v>278</v>
      </c>
      <c r="M13" s="25" t="s">
        <v>192</v>
      </c>
      <c r="N13" s="205">
        <v>12</v>
      </c>
      <c r="O13" s="205">
        <v>16</v>
      </c>
      <c r="P13" s="205">
        <v>15</v>
      </c>
      <c r="Q13" s="205">
        <v>13</v>
      </c>
      <c r="R13" s="205">
        <v>16</v>
      </c>
      <c r="S13" s="205">
        <v>15</v>
      </c>
      <c r="T13" s="205">
        <v>12</v>
      </c>
      <c r="U13" s="205">
        <v>17</v>
      </c>
      <c r="V13" s="205">
        <v>14</v>
      </c>
      <c r="W13" s="205">
        <v>11</v>
      </c>
      <c r="X13" s="205">
        <v>14</v>
      </c>
      <c r="Y13" s="205">
        <v>10</v>
      </c>
      <c r="Z13" s="205">
        <f>AVERAGE(N13:Y13)</f>
        <v>13.75</v>
      </c>
      <c r="AA13" s="75" t="s">
        <v>143</v>
      </c>
      <c r="AB13" s="1" t="s">
        <v>5</v>
      </c>
      <c r="AC13" s="442" t="s">
        <v>149</v>
      </c>
    </row>
    <row r="14" spans="1:29" ht="51" x14ac:dyDescent="0.25">
      <c r="A14" s="452"/>
      <c r="B14" s="454"/>
      <c r="C14" s="454"/>
      <c r="D14" s="454"/>
      <c r="E14" s="454"/>
      <c r="F14" s="424" t="s">
        <v>268</v>
      </c>
      <c r="G14" s="1"/>
      <c r="H14" s="1">
        <v>1</v>
      </c>
      <c r="I14" s="1">
        <v>1</v>
      </c>
      <c r="J14" s="1"/>
      <c r="K14" s="1"/>
      <c r="L14" s="15" t="s">
        <v>327</v>
      </c>
      <c r="M14" s="25" t="s">
        <v>161</v>
      </c>
      <c r="N14" s="431" t="s">
        <v>324</v>
      </c>
      <c r="O14" s="411" t="s">
        <v>325</v>
      </c>
      <c r="P14" s="412" t="s">
        <v>326</v>
      </c>
      <c r="Q14" s="413">
        <v>0.9</v>
      </c>
      <c r="R14" s="413">
        <v>1</v>
      </c>
      <c r="S14" s="412">
        <v>0.57999999999999996</v>
      </c>
      <c r="T14" s="414">
        <v>1.52</v>
      </c>
      <c r="U14" s="410">
        <v>0.9</v>
      </c>
      <c r="V14" s="346">
        <v>0.8</v>
      </c>
      <c r="W14" s="346">
        <v>0.9</v>
      </c>
      <c r="X14" s="346">
        <v>0.9</v>
      </c>
      <c r="Y14" s="346">
        <v>0.9</v>
      </c>
      <c r="Z14" s="196">
        <f>AVERAGE(N14:Y14)</f>
        <v>0.93333333333333335</v>
      </c>
      <c r="AA14" s="75" t="s">
        <v>270</v>
      </c>
      <c r="AB14" s="1" t="s">
        <v>5</v>
      </c>
      <c r="AC14" s="442" t="s">
        <v>7</v>
      </c>
    </row>
    <row r="15" spans="1:29" ht="40.799999999999997" x14ac:dyDescent="0.25">
      <c r="A15" s="452"/>
      <c r="B15" s="454"/>
      <c r="C15" s="454"/>
      <c r="D15" s="454"/>
      <c r="E15" s="454"/>
      <c r="F15" s="424" t="s">
        <v>271</v>
      </c>
      <c r="G15" s="1">
        <v>1</v>
      </c>
      <c r="H15" s="1"/>
      <c r="I15" s="1">
        <v>1</v>
      </c>
      <c r="J15" s="1"/>
      <c r="K15" s="1"/>
      <c r="L15" s="445" t="s">
        <v>273</v>
      </c>
      <c r="M15" s="25" t="s">
        <v>161</v>
      </c>
      <c r="N15" s="432">
        <v>0.87</v>
      </c>
      <c r="O15" s="432">
        <v>0.87</v>
      </c>
      <c r="P15" s="432">
        <v>0.87</v>
      </c>
      <c r="Q15" s="415">
        <v>0.87</v>
      </c>
      <c r="R15" s="415">
        <v>0.87</v>
      </c>
      <c r="S15" s="416">
        <v>0.89</v>
      </c>
      <c r="T15" s="415">
        <v>0.89</v>
      </c>
      <c r="U15" s="346">
        <v>0.97</v>
      </c>
      <c r="V15" s="346">
        <v>0.83</v>
      </c>
      <c r="W15" s="346">
        <v>0.87</v>
      </c>
      <c r="X15" s="346">
        <v>0.77</v>
      </c>
      <c r="Y15" s="346">
        <v>0.76</v>
      </c>
      <c r="Z15" s="439">
        <v>0.88</v>
      </c>
      <c r="AA15" s="75" t="s">
        <v>270</v>
      </c>
      <c r="AB15" s="1" t="s">
        <v>5</v>
      </c>
      <c r="AC15" s="442" t="s">
        <v>7</v>
      </c>
    </row>
    <row r="16" spans="1:29" ht="51" customHeight="1" x14ac:dyDescent="0.25">
      <c r="A16" s="452"/>
      <c r="B16" s="454"/>
      <c r="C16" s="454"/>
      <c r="D16" s="454"/>
      <c r="E16" s="454"/>
      <c r="F16" s="424" t="s">
        <v>272</v>
      </c>
      <c r="G16" s="1"/>
      <c r="H16" s="1">
        <v>1</v>
      </c>
      <c r="I16" s="1">
        <v>1</v>
      </c>
      <c r="J16" s="1"/>
      <c r="K16" s="1"/>
      <c r="L16" s="15" t="s">
        <v>274</v>
      </c>
      <c r="M16" s="25" t="s">
        <v>275</v>
      </c>
      <c r="N16" s="215"/>
      <c r="O16" s="215"/>
      <c r="P16" s="407">
        <v>84</v>
      </c>
      <c r="Q16" s="215"/>
      <c r="R16" s="215"/>
      <c r="S16" s="407">
        <v>83</v>
      </c>
      <c r="T16" s="215"/>
      <c r="U16" s="215"/>
      <c r="V16" s="420">
        <v>68</v>
      </c>
      <c r="W16" s="215"/>
      <c r="X16" s="215"/>
      <c r="Y16" s="405">
        <v>46</v>
      </c>
      <c r="Z16" s="407">
        <f t="shared" ref="Z16:Z40" si="0">AVERAGE(N16:Y16)</f>
        <v>70.25</v>
      </c>
      <c r="AA16" s="75" t="s">
        <v>270</v>
      </c>
      <c r="AB16" s="1" t="s">
        <v>19</v>
      </c>
      <c r="AC16" s="442" t="s">
        <v>7</v>
      </c>
    </row>
    <row r="17" spans="1:29" ht="20.399999999999999" x14ac:dyDescent="0.25">
      <c r="A17" s="452"/>
      <c r="B17" s="454"/>
      <c r="C17" s="450"/>
      <c r="D17" s="450"/>
      <c r="E17" s="450"/>
      <c r="F17" s="1" t="s">
        <v>292</v>
      </c>
      <c r="G17" s="1"/>
      <c r="H17" s="1">
        <v>1</v>
      </c>
      <c r="I17" s="1">
        <v>1</v>
      </c>
      <c r="J17" s="1"/>
      <c r="K17" s="1"/>
      <c r="L17" s="106" t="s">
        <v>328</v>
      </c>
      <c r="M17" s="25" t="s">
        <v>180</v>
      </c>
      <c r="N17" s="215"/>
      <c r="O17" s="215"/>
      <c r="P17" s="200">
        <v>0.99</v>
      </c>
      <c r="Q17" s="216"/>
      <c r="R17" s="216"/>
      <c r="S17" s="200">
        <v>0.99</v>
      </c>
      <c r="T17" s="215"/>
      <c r="U17" s="215"/>
      <c r="V17" s="435">
        <v>1.05</v>
      </c>
      <c r="W17" s="215"/>
      <c r="X17" s="215"/>
      <c r="Y17" s="435">
        <v>1.0900000000000001</v>
      </c>
      <c r="Z17" s="200">
        <f t="shared" si="0"/>
        <v>1.03</v>
      </c>
      <c r="AA17" s="75" t="s">
        <v>117</v>
      </c>
      <c r="AB17" s="1" t="s">
        <v>19</v>
      </c>
      <c r="AC17" s="442" t="s">
        <v>149</v>
      </c>
    </row>
    <row r="18" spans="1:29" ht="71.400000000000006" x14ac:dyDescent="0.25">
      <c r="A18" s="452"/>
      <c r="B18" s="454"/>
      <c r="C18" s="449" t="s">
        <v>313</v>
      </c>
      <c r="D18" s="449" t="s">
        <v>314</v>
      </c>
      <c r="E18" s="449" t="s">
        <v>319</v>
      </c>
      <c r="F18" s="1" t="s">
        <v>93</v>
      </c>
      <c r="G18" s="1"/>
      <c r="H18" s="1">
        <v>1</v>
      </c>
      <c r="I18" s="1"/>
      <c r="J18" s="1">
        <v>1</v>
      </c>
      <c r="K18" s="1"/>
      <c r="L18" s="15" t="s">
        <v>219</v>
      </c>
      <c r="M18" s="18" t="s">
        <v>201</v>
      </c>
      <c r="N18" s="210"/>
      <c r="O18" s="195">
        <v>1</v>
      </c>
      <c r="P18" s="365"/>
      <c r="Q18" s="195">
        <v>1</v>
      </c>
      <c r="R18" s="210"/>
      <c r="S18" s="195">
        <v>1</v>
      </c>
      <c r="T18" s="210"/>
      <c r="U18" s="200">
        <v>1</v>
      </c>
      <c r="V18" s="210"/>
      <c r="W18" s="195">
        <v>1</v>
      </c>
      <c r="X18" s="210"/>
      <c r="Y18" s="195">
        <v>1</v>
      </c>
      <c r="Z18" s="196">
        <f t="shared" si="0"/>
        <v>1</v>
      </c>
      <c r="AA18" s="75" t="s">
        <v>117</v>
      </c>
      <c r="AB18" s="1" t="s">
        <v>119</v>
      </c>
      <c r="AC18" s="442" t="s">
        <v>16</v>
      </c>
    </row>
    <row r="19" spans="1:29" ht="40.799999999999997" x14ac:dyDescent="0.25">
      <c r="A19" s="452"/>
      <c r="B19" s="454"/>
      <c r="C19" s="454"/>
      <c r="D19" s="454"/>
      <c r="E19" s="454"/>
      <c r="F19" s="444" t="s">
        <v>94</v>
      </c>
      <c r="G19" s="1"/>
      <c r="H19" s="1">
        <v>1</v>
      </c>
      <c r="I19" s="1">
        <v>1</v>
      </c>
      <c r="J19" s="1"/>
      <c r="K19" s="1"/>
      <c r="L19" s="106" t="s">
        <v>228</v>
      </c>
      <c r="M19" s="25" t="s">
        <v>211</v>
      </c>
      <c r="N19" s="210"/>
      <c r="O19" s="195">
        <v>0.33</v>
      </c>
      <c r="P19" s="210"/>
      <c r="Q19" s="195">
        <v>0.9</v>
      </c>
      <c r="R19" s="210"/>
      <c r="S19" s="195">
        <v>0.96</v>
      </c>
      <c r="T19" s="210"/>
      <c r="U19" s="200">
        <v>0.98</v>
      </c>
      <c r="V19" s="210"/>
      <c r="W19" s="195">
        <v>0.94</v>
      </c>
      <c r="X19" s="210"/>
      <c r="Y19" s="195">
        <v>0.97</v>
      </c>
      <c r="Z19" s="196">
        <f t="shared" si="0"/>
        <v>0.84666666666666657</v>
      </c>
      <c r="AA19" s="75" t="s">
        <v>117</v>
      </c>
      <c r="AB19" s="1" t="s">
        <v>119</v>
      </c>
      <c r="AC19" s="442" t="s">
        <v>16</v>
      </c>
    </row>
    <row r="20" spans="1:29" ht="40.799999999999997" x14ac:dyDescent="0.25">
      <c r="A20" s="452"/>
      <c r="B20" s="454"/>
      <c r="C20" s="454"/>
      <c r="D20" s="454"/>
      <c r="E20" s="454"/>
      <c r="F20" s="1" t="s">
        <v>96</v>
      </c>
      <c r="G20" s="1"/>
      <c r="H20" s="1">
        <v>1</v>
      </c>
      <c r="I20" s="1">
        <v>1</v>
      </c>
      <c r="J20" s="1"/>
      <c r="K20" s="1"/>
      <c r="L20" s="106" t="s">
        <v>97</v>
      </c>
      <c r="M20" s="18" t="s">
        <v>201</v>
      </c>
      <c r="N20" s="210"/>
      <c r="O20" s="210"/>
      <c r="P20" s="195">
        <v>1</v>
      </c>
      <c r="Q20" s="210"/>
      <c r="R20" s="210"/>
      <c r="S20" s="195">
        <v>1</v>
      </c>
      <c r="T20" s="210"/>
      <c r="U20" s="210"/>
      <c r="V20" s="195">
        <v>1</v>
      </c>
      <c r="W20" s="210"/>
      <c r="X20" s="210"/>
      <c r="Y20" s="195">
        <v>1</v>
      </c>
      <c r="Z20" s="196">
        <f t="shared" si="0"/>
        <v>1</v>
      </c>
      <c r="AA20" s="75" t="s">
        <v>230</v>
      </c>
      <c r="AB20" s="1" t="s">
        <v>19</v>
      </c>
      <c r="AC20" s="442" t="s">
        <v>149</v>
      </c>
    </row>
    <row r="21" spans="1:29" ht="30.6" x14ac:dyDescent="0.25">
      <c r="A21" s="452"/>
      <c r="B21" s="454"/>
      <c r="C21" s="450"/>
      <c r="D21" s="450"/>
      <c r="E21" s="450"/>
      <c r="F21" s="1" t="s">
        <v>98</v>
      </c>
      <c r="G21" s="1">
        <v>1</v>
      </c>
      <c r="H21" s="1"/>
      <c r="I21" s="1">
        <v>1</v>
      </c>
      <c r="J21" s="1"/>
      <c r="K21" s="1"/>
      <c r="L21" s="106" t="s">
        <v>99</v>
      </c>
      <c r="M21" s="18" t="s">
        <v>201</v>
      </c>
      <c r="N21" s="210"/>
      <c r="O21" s="210"/>
      <c r="P21" s="195">
        <v>1</v>
      </c>
      <c r="Q21" s="210"/>
      <c r="R21" s="210"/>
      <c r="S21" s="195">
        <v>1</v>
      </c>
      <c r="T21" s="210"/>
      <c r="U21" s="210"/>
      <c r="V21" s="195">
        <v>1</v>
      </c>
      <c r="W21" s="210"/>
      <c r="X21" s="210"/>
      <c r="Y21" s="195">
        <v>1</v>
      </c>
      <c r="Z21" s="196">
        <f t="shared" si="0"/>
        <v>1</v>
      </c>
      <c r="AA21" s="75" t="s">
        <v>230</v>
      </c>
      <c r="AB21" s="1" t="s">
        <v>19</v>
      </c>
      <c r="AC21" s="442" t="s">
        <v>149</v>
      </c>
    </row>
    <row r="22" spans="1:29" ht="33.75" customHeight="1" x14ac:dyDescent="0.25">
      <c r="A22" s="452"/>
      <c r="B22" s="454"/>
      <c r="C22" s="449" t="s">
        <v>311</v>
      </c>
      <c r="D22" s="449" t="s">
        <v>312</v>
      </c>
      <c r="E22" s="449" t="s">
        <v>318</v>
      </c>
      <c r="F22" s="1" t="s">
        <v>204</v>
      </c>
      <c r="G22" s="75">
        <v>1</v>
      </c>
      <c r="H22" s="75"/>
      <c r="I22" s="75"/>
      <c r="J22" s="75">
        <v>1</v>
      </c>
      <c r="K22" s="75"/>
      <c r="L22" s="106" t="s">
        <v>206</v>
      </c>
      <c r="M22" s="25" t="s">
        <v>208</v>
      </c>
      <c r="N22" s="204">
        <v>0.12970000000000001</v>
      </c>
      <c r="O22" s="204">
        <v>0.1113</v>
      </c>
      <c r="P22" s="204">
        <v>8.5999999999999993E-2</v>
      </c>
      <c r="Q22" s="204">
        <v>0.2117</v>
      </c>
      <c r="R22" s="195">
        <v>0.28810000000000002</v>
      </c>
      <c r="S22" s="195">
        <v>0.21679999999999999</v>
      </c>
      <c r="T22" s="436">
        <v>0.21679999999999999</v>
      </c>
      <c r="U22" s="436">
        <v>0.17979999999999999</v>
      </c>
      <c r="V22" s="436">
        <v>0.1013</v>
      </c>
      <c r="W22" s="436">
        <v>0.13539999999999999</v>
      </c>
      <c r="X22" s="436">
        <v>0.1573</v>
      </c>
      <c r="Y22" s="436">
        <v>0.1474</v>
      </c>
      <c r="Z22" s="195">
        <f t="shared" si="0"/>
        <v>0.16513333333333333</v>
      </c>
      <c r="AA22" s="75" t="s">
        <v>143</v>
      </c>
      <c r="AB22" s="1" t="s">
        <v>5</v>
      </c>
      <c r="AC22" s="442" t="s">
        <v>182</v>
      </c>
    </row>
    <row r="23" spans="1:29" ht="94.5" customHeight="1" x14ac:dyDescent="0.25">
      <c r="A23" s="452"/>
      <c r="B23" s="454"/>
      <c r="C23" s="450"/>
      <c r="D23" s="450"/>
      <c r="E23" s="450"/>
      <c r="F23" s="1" t="s">
        <v>231</v>
      </c>
      <c r="G23" s="1"/>
      <c r="H23" s="1">
        <v>1</v>
      </c>
      <c r="I23" s="1">
        <v>1</v>
      </c>
      <c r="J23" s="1"/>
      <c r="K23" s="1"/>
      <c r="L23" s="106" t="s">
        <v>186</v>
      </c>
      <c r="M23" s="25" t="s">
        <v>146</v>
      </c>
      <c r="N23" s="195">
        <v>1.24</v>
      </c>
      <c r="O23" s="195">
        <v>0.85</v>
      </c>
      <c r="P23" s="202">
        <v>0.87</v>
      </c>
      <c r="Q23" s="202">
        <v>0.97</v>
      </c>
      <c r="R23" s="200">
        <v>0.56000000000000005</v>
      </c>
      <c r="S23" s="195">
        <v>0.71</v>
      </c>
      <c r="T23" s="436">
        <v>0.84</v>
      </c>
      <c r="U23" s="435">
        <v>1.38</v>
      </c>
      <c r="V23" s="436">
        <v>-0.19</v>
      </c>
      <c r="W23" s="435">
        <v>0.6</v>
      </c>
      <c r="X23" s="435">
        <v>0.51</v>
      </c>
      <c r="Y23" s="435">
        <v>2.37</v>
      </c>
      <c r="Z23" s="196">
        <f t="shared" si="0"/>
        <v>0.89250000000000007</v>
      </c>
      <c r="AA23" s="75" t="s">
        <v>148</v>
      </c>
      <c r="AB23" s="1" t="s">
        <v>5</v>
      </c>
      <c r="AC23" s="442" t="s">
        <v>181</v>
      </c>
    </row>
    <row r="24" spans="1:29" ht="112.5" customHeight="1" x14ac:dyDescent="0.25">
      <c r="A24" s="452"/>
      <c r="B24" s="454"/>
      <c r="C24" s="454" t="s">
        <v>313</v>
      </c>
      <c r="D24" s="447" t="s">
        <v>315</v>
      </c>
      <c r="E24" s="449" t="s">
        <v>320</v>
      </c>
      <c r="F24" s="444" t="s">
        <v>255</v>
      </c>
      <c r="G24" s="75"/>
      <c r="H24" s="75">
        <v>1</v>
      </c>
      <c r="I24" s="75"/>
      <c r="J24" s="75"/>
      <c r="K24" s="75">
        <v>1</v>
      </c>
      <c r="L24" s="106" t="s">
        <v>277</v>
      </c>
      <c r="M24" s="18" t="s">
        <v>200</v>
      </c>
      <c r="N24" s="202">
        <v>0.28000000000000003</v>
      </c>
      <c r="O24" s="202">
        <v>0.24</v>
      </c>
      <c r="P24" s="202">
        <v>0.22</v>
      </c>
      <c r="Q24" s="202">
        <v>0.36</v>
      </c>
      <c r="R24" s="202">
        <v>0.22</v>
      </c>
      <c r="S24" s="195">
        <v>0.23</v>
      </c>
      <c r="T24" s="202">
        <v>0.41</v>
      </c>
      <c r="U24" s="202">
        <v>0.4</v>
      </c>
      <c r="V24" s="202">
        <v>0.71</v>
      </c>
      <c r="W24" s="202">
        <v>0.41</v>
      </c>
      <c r="X24" s="437">
        <v>0.24</v>
      </c>
      <c r="Y24" s="437">
        <v>0.2</v>
      </c>
      <c r="Z24" s="196">
        <f t="shared" si="0"/>
        <v>0.32666666666666666</v>
      </c>
      <c r="AA24" s="75" t="s">
        <v>143</v>
      </c>
      <c r="AB24" s="1" t="s">
        <v>5</v>
      </c>
      <c r="AC24" s="442" t="s">
        <v>182</v>
      </c>
    </row>
    <row r="25" spans="1:29" ht="51" x14ac:dyDescent="0.25">
      <c r="A25" s="452"/>
      <c r="B25" s="454"/>
      <c r="C25" s="454"/>
      <c r="D25" s="447"/>
      <c r="E25" s="454"/>
      <c r="F25" s="1" t="s">
        <v>113</v>
      </c>
      <c r="G25" s="353">
        <v>1</v>
      </c>
      <c r="H25" s="353"/>
      <c r="I25" s="353">
        <v>1</v>
      </c>
      <c r="J25" s="353"/>
      <c r="K25" s="353"/>
      <c r="L25" s="356" t="s">
        <v>108</v>
      </c>
      <c r="M25" s="357" t="s">
        <v>284</v>
      </c>
      <c r="N25" s="202">
        <v>1</v>
      </c>
      <c r="O25" s="202">
        <v>1</v>
      </c>
      <c r="P25" s="202">
        <v>1</v>
      </c>
      <c r="Q25" s="202">
        <v>1</v>
      </c>
      <c r="R25" s="202">
        <v>1</v>
      </c>
      <c r="S25" s="202">
        <v>1</v>
      </c>
      <c r="T25" s="202">
        <v>1</v>
      </c>
      <c r="U25" s="202">
        <v>1</v>
      </c>
      <c r="V25" s="202">
        <v>1</v>
      </c>
      <c r="W25" s="202">
        <v>1</v>
      </c>
      <c r="X25" s="202">
        <v>1</v>
      </c>
      <c r="Y25" s="202">
        <v>1</v>
      </c>
      <c r="Z25" s="196">
        <f t="shared" si="0"/>
        <v>1</v>
      </c>
      <c r="AA25" s="358" t="s">
        <v>55</v>
      </c>
      <c r="AB25" s="353" t="s">
        <v>5</v>
      </c>
      <c r="AC25" s="441" t="s">
        <v>149</v>
      </c>
    </row>
    <row r="26" spans="1:29" ht="51" x14ac:dyDescent="0.25">
      <c r="A26" s="452"/>
      <c r="B26" s="454"/>
      <c r="C26" s="450"/>
      <c r="D26" s="447"/>
      <c r="E26" s="450"/>
      <c r="F26" s="1" t="s">
        <v>33</v>
      </c>
      <c r="G26" s="1"/>
      <c r="H26" s="1">
        <v>1</v>
      </c>
      <c r="I26" s="1">
        <v>1</v>
      </c>
      <c r="J26" s="1"/>
      <c r="K26" s="1"/>
      <c r="L26" s="106" t="s">
        <v>114</v>
      </c>
      <c r="M26" s="18" t="s">
        <v>124</v>
      </c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438">
        <v>1.03</v>
      </c>
      <c r="Z26" s="196">
        <f t="shared" si="0"/>
        <v>1.03</v>
      </c>
      <c r="AA26" s="75" t="s">
        <v>148</v>
      </c>
      <c r="AB26" s="1" t="s">
        <v>3</v>
      </c>
      <c r="AC26" s="442" t="s">
        <v>183</v>
      </c>
    </row>
    <row r="27" spans="1:29" ht="112.5" customHeight="1" x14ac:dyDescent="0.25">
      <c r="A27" s="452"/>
      <c r="B27" s="454"/>
      <c r="C27" s="449" t="s">
        <v>311</v>
      </c>
      <c r="D27" s="449" t="s">
        <v>316</v>
      </c>
      <c r="E27" s="449" t="s">
        <v>318</v>
      </c>
      <c r="F27" s="424" t="s">
        <v>100</v>
      </c>
      <c r="G27" s="1"/>
      <c r="H27" s="1">
        <v>1</v>
      </c>
      <c r="I27" s="1">
        <v>1</v>
      </c>
      <c r="J27" s="1"/>
      <c r="K27" s="1"/>
      <c r="L27" s="106" t="s">
        <v>82</v>
      </c>
      <c r="M27" s="67" t="s">
        <v>171</v>
      </c>
      <c r="N27" s="210"/>
      <c r="O27" s="210"/>
      <c r="P27" s="202">
        <v>1</v>
      </c>
      <c r="Q27" s="210"/>
      <c r="R27" s="210"/>
      <c r="S27" s="202">
        <v>1</v>
      </c>
      <c r="T27" s="210"/>
      <c r="U27" s="210"/>
      <c r="V27" s="195">
        <v>1</v>
      </c>
      <c r="W27" s="210"/>
      <c r="X27" s="210"/>
      <c r="Y27" s="195">
        <v>1</v>
      </c>
      <c r="Z27" s="196">
        <f t="shared" si="0"/>
        <v>1</v>
      </c>
      <c r="AA27" s="75" t="s">
        <v>233</v>
      </c>
      <c r="AB27" s="1" t="s">
        <v>19</v>
      </c>
      <c r="AC27" s="442" t="s">
        <v>7</v>
      </c>
    </row>
    <row r="28" spans="1:29" ht="69" customHeight="1" x14ac:dyDescent="0.25">
      <c r="A28" s="452"/>
      <c r="B28" s="454"/>
      <c r="C28" s="454"/>
      <c r="D28" s="454"/>
      <c r="E28" s="454"/>
      <c r="F28" s="444" t="s">
        <v>265</v>
      </c>
      <c r="G28" s="1"/>
      <c r="H28" s="1">
        <v>1</v>
      </c>
      <c r="I28" s="1">
        <v>1</v>
      </c>
      <c r="J28" s="1"/>
      <c r="K28" s="1"/>
      <c r="L28" s="106" t="s">
        <v>103</v>
      </c>
      <c r="M28" s="67" t="s">
        <v>266</v>
      </c>
      <c r="N28" s="210"/>
      <c r="O28" s="210"/>
      <c r="P28" s="202">
        <v>1</v>
      </c>
      <c r="Q28" s="210"/>
      <c r="R28" s="210"/>
      <c r="S28" s="195">
        <v>1</v>
      </c>
      <c r="T28" s="210"/>
      <c r="U28" s="210"/>
      <c r="V28" s="195">
        <v>1</v>
      </c>
      <c r="W28" s="210"/>
      <c r="X28" s="210"/>
      <c r="Y28" s="195">
        <v>1</v>
      </c>
      <c r="Z28" s="439">
        <f t="shared" si="0"/>
        <v>1</v>
      </c>
      <c r="AA28" s="75" t="s">
        <v>233</v>
      </c>
      <c r="AB28" s="1" t="s">
        <v>19</v>
      </c>
      <c r="AC28" s="442" t="s">
        <v>7</v>
      </c>
    </row>
    <row r="29" spans="1:29" ht="40.799999999999997" x14ac:dyDescent="0.25">
      <c r="A29" s="452"/>
      <c r="B29" s="454"/>
      <c r="C29" s="454"/>
      <c r="D29" s="454"/>
      <c r="E29" s="454"/>
      <c r="F29" s="1" t="s">
        <v>101</v>
      </c>
      <c r="G29" s="1">
        <v>1</v>
      </c>
      <c r="H29" s="1"/>
      <c r="I29" s="1">
        <v>1</v>
      </c>
      <c r="J29" s="1"/>
      <c r="K29" s="1"/>
      <c r="L29" s="106" t="s">
        <v>102</v>
      </c>
      <c r="M29" s="67" t="s">
        <v>112</v>
      </c>
      <c r="N29" s="195">
        <v>0</v>
      </c>
      <c r="O29" s="195">
        <v>0</v>
      </c>
      <c r="P29" s="195">
        <v>0</v>
      </c>
      <c r="Q29" s="195">
        <v>0</v>
      </c>
      <c r="R29" s="195">
        <v>0</v>
      </c>
      <c r="S29" s="195">
        <v>0</v>
      </c>
      <c r="T29" s="195">
        <v>0</v>
      </c>
      <c r="U29" s="195">
        <v>0</v>
      </c>
      <c r="V29" s="195">
        <v>0</v>
      </c>
      <c r="W29" s="195">
        <v>0</v>
      </c>
      <c r="X29" s="195">
        <v>0</v>
      </c>
      <c r="Y29" s="195">
        <v>0</v>
      </c>
      <c r="Z29" s="196">
        <f t="shared" si="0"/>
        <v>0</v>
      </c>
      <c r="AA29" s="75" t="s">
        <v>117</v>
      </c>
      <c r="AB29" s="1" t="s">
        <v>5</v>
      </c>
      <c r="AC29" s="442" t="s">
        <v>16</v>
      </c>
    </row>
    <row r="30" spans="1:29" ht="90" customHeight="1" x14ac:dyDescent="0.25">
      <c r="A30" s="452"/>
      <c r="B30" s="454"/>
      <c r="C30" s="454"/>
      <c r="D30" s="454"/>
      <c r="E30" s="454"/>
      <c r="F30" s="1" t="s">
        <v>267</v>
      </c>
      <c r="G30" s="1"/>
      <c r="H30" s="1">
        <v>1</v>
      </c>
      <c r="I30" s="1">
        <v>1</v>
      </c>
      <c r="J30" s="1"/>
      <c r="K30" s="1"/>
      <c r="L30" s="15" t="s">
        <v>111</v>
      </c>
      <c r="M30" s="25" t="s">
        <v>276</v>
      </c>
      <c r="N30" s="210"/>
      <c r="O30" s="210"/>
      <c r="P30" s="210"/>
      <c r="Q30" s="195">
        <v>1</v>
      </c>
      <c r="R30" s="210"/>
      <c r="S30" s="210"/>
      <c r="T30" s="210"/>
      <c r="U30" s="195">
        <v>1</v>
      </c>
      <c r="V30" s="210"/>
      <c r="W30" s="210"/>
      <c r="X30" s="210"/>
      <c r="Y30" s="195">
        <v>1</v>
      </c>
      <c r="Z30" s="196">
        <f t="shared" si="0"/>
        <v>1</v>
      </c>
      <c r="AA30" s="1" t="s">
        <v>234</v>
      </c>
      <c r="AB30" s="1" t="s">
        <v>54</v>
      </c>
      <c r="AC30" s="442" t="s">
        <v>235</v>
      </c>
    </row>
    <row r="31" spans="1:29" ht="65.400000000000006" customHeight="1" x14ac:dyDescent="0.25">
      <c r="A31" s="452"/>
      <c r="B31" s="454"/>
      <c r="C31" s="454"/>
      <c r="D31" s="454"/>
      <c r="E31" s="454"/>
      <c r="F31" s="1" t="s">
        <v>237</v>
      </c>
      <c r="G31" s="1">
        <v>1</v>
      </c>
      <c r="H31" s="1"/>
      <c r="I31" s="1"/>
      <c r="J31" s="1">
        <v>1</v>
      </c>
      <c r="K31" s="1"/>
      <c r="L31" s="16" t="s">
        <v>160</v>
      </c>
      <c r="M31" s="25" t="s">
        <v>210</v>
      </c>
      <c r="N31" s="210"/>
      <c r="O31" s="210"/>
      <c r="P31" s="210"/>
      <c r="Q31" s="210"/>
      <c r="R31" s="210"/>
      <c r="S31" s="200">
        <v>1</v>
      </c>
      <c r="T31" s="210"/>
      <c r="U31" s="210"/>
      <c r="V31" s="210"/>
      <c r="W31" s="210"/>
      <c r="X31" s="210"/>
      <c r="Y31" s="350">
        <v>1</v>
      </c>
      <c r="Z31" s="439">
        <f t="shared" si="0"/>
        <v>1</v>
      </c>
      <c r="AA31" s="75" t="s">
        <v>238</v>
      </c>
      <c r="AB31" s="1" t="s">
        <v>4</v>
      </c>
      <c r="AC31" s="442" t="s">
        <v>239</v>
      </c>
    </row>
    <row r="32" spans="1:29" ht="112.5" customHeight="1" x14ac:dyDescent="0.25">
      <c r="A32" s="452"/>
      <c r="B32" s="454"/>
      <c r="C32" s="449" t="s">
        <v>313</v>
      </c>
      <c r="D32" s="449" t="s">
        <v>315</v>
      </c>
      <c r="E32" s="449" t="s">
        <v>321</v>
      </c>
      <c r="F32" s="1" t="s">
        <v>56</v>
      </c>
      <c r="G32" s="2"/>
      <c r="H32" s="1">
        <v>1</v>
      </c>
      <c r="I32" s="2"/>
      <c r="J32" s="2"/>
      <c r="K32" s="1">
        <v>1</v>
      </c>
      <c r="L32" s="16" t="s">
        <v>52</v>
      </c>
      <c r="M32" s="25" t="s">
        <v>135</v>
      </c>
      <c r="N32" s="210"/>
      <c r="O32" s="210"/>
      <c r="P32" s="210"/>
      <c r="Q32" s="195">
        <v>0.96</v>
      </c>
      <c r="R32" s="210"/>
      <c r="S32" s="210"/>
      <c r="T32" s="210"/>
      <c r="U32" s="195">
        <v>0.96</v>
      </c>
      <c r="V32" s="210"/>
      <c r="W32" s="210"/>
      <c r="X32" s="210"/>
      <c r="Y32" s="195">
        <v>0.94</v>
      </c>
      <c r="Z32" s="423">
        <f t="shared" si="0"/>
        <v>0.95333333333333325</v>
      </c>
      <c r="AA32" s="75" t="s">
        <v>24</v>
      </c>
      <c r="AB32" s="1" t="s">
        <v>54</v>
      </c>
      <c r="AC32" s="442" t="s">
        <v>16</v>
      </c>
    </row>
    <row r="33" spans="1:29" ht="45" customHeight="1" x14ac:dyDescent="0.25">
      <c r="A33" s="452"/>
      <c r="B33" s="454"/>
      <c r="C33" s="454"/>
      <c r="D33" s="454"/>
      <c r="E33" s="454"/>
      <c r="F33" s="1" t="s">
        <v>38</v>
      </c>
      <c r="G33" s="1">
        <v>1</v>
      </c>
      <c r="H33" s="1"/>
      <c r="I33" s="1">
        <v>1</v>
      </c>
      <c r="J33" s="1"/>
      <c r="K33" s="1"/>
      <c r="L33" s="106" t="s">
        <v>46</v>
      </c>
      <c r="M33" s="27" t="s">
        <v>136</v>
      </c>
      <c r="N33" s="195">
        <v>0</v>
      </c>
      <c r="O33" s="195">
        <v>0</v>
      </c>
      <c r="P33" s="195">
        <v>0</v>
      </c>
      <c r="Q33" s="195">
        <v>0</v>
      </c>
      <c r="R33" s="195">
        <v>0</v>
      </c>
      <c r="S33" s="195">
        <v>0</v>
      </c>
      <c r="T33" s="195">
        <v>0</v>
      </c>
      <c r="U33" s="195">
        <v>0</v>
      </c>
      <c r="V33" s="195">
        <v>0</v>
      </c>
      <c r="W33" s="195">
        <v>0</v>
      </c>
      <c r="X33" s="195">
        <v>0</v>
      </c>
      <c r="Y33" s="195">
        <v>0</v>
      </c>
      <c r="Z33" s="196">
        <f t="shared" si="0"/>
        <v>0</v>
      </c>
      <c r="AA33" s="75" t="s">
        <v>24</v>
      </c>
      <c r="AB33" s="1" t="s">
        <v>5</v>
      </c>
      <c r="AC33" s="442" t="s">
        <v>16</v>
      </c>
    </row>
    <row r="34" spans="1:29" ht="71.400000000000006" x14ac:dyDescent="0.25">
      <c r="A34" s="452"/>
      <c r="B34" s="454"/>
      <c r="C34" s="454"/>
      <c r="D34" s="454"/>
      <c r="E34" s="454"/>
      <c r="F34" s="449" t="s">
        <v>39</v>
      </c>
      <c r="G34" s="447"/>
      <c r="H34" s="447">
        <v>1</v>
      </c>
      <c r="I34" s="447">
        <v>1</v>
      </c>
      <c r="J34" s="447"/>
      <c r="K34" s="447"/>
      <c r="L34" s="15" t="s">
        <v>17</v>
      </c>
      <c r="M34" s="398" t="s">
        <v>137</v>
      </c>
      <c r="N34" s="200">
        <v>0.99</v>
      </c>
      <c r="O34" s="195">
        <v>0.98</v>
      </c>
      <c r="P34" s="200">
        <v>0.98</v>
      </c>
      <c r="Q34" s="200">
        <v>0.99</v>
      </c>
      <c r="R34" s="200">
        <v>0.98</v>
      </c>
      <c r="S34" s="200">
        <v>0.96</v>
      </c>
      <c r="T34" s="200">
        <v>0.95</v>
      </c>
      <c r="U34" s="200">
        <v>0.98</v>
      </c>
      <c r="V34" s="200">
        <v>0.96</v>
      </c>
      <c r="W34" s="200">
        <v>0.94</v>
      </c>
      <c r="X34" s="200">
        <v>0.9</v>
      </c>
      <c r="Y34" s="200">
        <v>0.97</v>
      </c>
      <c r="Z34" s="423">
        <f t="shared" si="0"/>
        <v>0.96499999999999997</v>
      </c>
      <c r="AA34" s="75" t="s">
        <v>24</v>
      </c>
      <c r="AB34" s="1" t="s">
        <v>5</v>
      </c>
      <c r="AC34" s="442" t="s">
        <v>16</v>
      </c>
    </row>
    <row r="35" spans="1:29" ht="51" x14ac:dyDescent="0.25">
      <c r="A35" s="452"/>
      <c r="B35" s="454"/>
      <c r="C35" s="454"/>
      <c r="D35" s="454"/>
      <c r="E35" s="454"/>
      <c r="F35" s="450"/>
      <c r="G35" s="447"/>
      <c r="H35" s="447"/>
      <c r="I35" s="447"/>
      <c r="J35" s="447"/>
      <c r="K35" s="447"/>
      <c r="L35" s="15" t="s">
        <v>281</v>
      </c>
      <c r="M35" s="398" t="s">
        <v>137</v>
      </c>
      <c r="N35" s="200">
        <v>1</v>
      </c>
      <c r="O35" s="200">
        <v>1</v>
      </c>
      <c r="P35" s="200">
        <v>1</v>
      </c>
      <c r="Q35" s="200">
        <v>1</v>
      </c>
      <c r="R35" s="200">
        <v>1</v>
      </c>
      <c r="S35" s="200">
        <v>1</v>
      </c>
      <c r="T35" s="200">
        <v>1</v>
      </c>
      <c r="U35" s="200">
        <v>1</v>
      </c>
      <c r="V35" s="200">
        <v>1</v>
      </c>
      <c r="W35" s="200">
        <v>1</v>
      </c>
      <c r="X35" s="200">
        <v>1</v>
      </c>
      <c r="Y35" s="200">
        <v>1</v>
      </c>
      <c r="Z35" s="196">
        <f t="shared" si="0"/>
        <v>1</v>
      </c>
      <c r="AA35" s="75" t="s">
        <v>24</v>
      </c>
      <c r="AB35" s="1" t="s">
        <v>5</v>
      </c>
      <c r="AC35" s="442" t="s">
        <v>16</v>
      </c>
    </row>
    <row r="36" spans="1:29" ht="71.400000000000006" x14ac:dyDescent="0.25">
      <c r="A36" s="452"/>
      <c r="B36" s="454"/>
      <c r="C36" s="454"/>
      <c r="D36" s="454"/>
      <c r="E36" s="454"/>
      <c r="F36" s="1" t="s">
        <v>293</v>
      </c>
      <c r="G36" s="1">
        <v>1</v>
      </c>
      <c r="H36" s="1"/>
      <c r="I36" s="1">
        <v>1</v>
      </c>
      <c r="J36" s="1"/>
      <c r="K36" s="1"/>
      <c r="L36" s="446" t="s">
        <v>220</v>
      </c>
      <c r="M36" s="25" t="s">
        <v>252</v>
      </c>
      <c r="N36" s="195">
        <v>0.31</v>
      </c>
      <c r="O36" s="195">
        <v>0.33</v>
      </c>
      <c r="P36" s="195">
        <v>0.36</v>
      </c>
      <c r="Q36" s="195">
        <v>0.54</v>
      </c>
      <c r="R36" s="195">
        <v>0.6</v>
      </c>
      <c r="S36" s="200">
        <v>0.63</v>
      </c>
      <c r="T36" s="200">
        <v>0.68</v>
      </c>
      <c r="U36" s="200">
        <v>0.74</v>
      </c>
      <c r="V36" s="200">
        <v>0.78</v>
      </c>
      <c r="W36" s="200">
        <v>0.82</v>
      </c>
      <c r="X36" s="200">
        <v>0.84</v>
      </c>
      <c r="Y36" s="200">
        <v>0.84</v>
      </c>
      <c r="Z36" s="196">
        <f t="shared" si="0"/>
        <v>0.62250000000000005</v>
      </c>
      <c r="AA36" s="75" t="s">
        <v>243</v>
      </c>
      <c r="AB36" s="1" t="s">
        <v>5</v>
      </c>
      <c r="AC36" s="442" t="s">
        <v>16</v>
      </c>
    </row>
    <row r="37" spans="1:29" ht="71.400000000000006" x14ac:dyDescent="0.25">
      <c r="A37" s="452"/>
      <c r="B37" s="454"/>
      <c r="C37" s="454"/>
      <c r="D37" s="454"/>
      <c r="E37" s="454"/>
      <c r="F37" s="1" t="s">
        <v>294</v>
      </c>
      <c r="G37" s="1">
        <v>1</v>
      </c>
      <c r="H37" s="1"/>
      <c r="I37" s="1">
        <v>1</v>
      </c>
      <c r="J37" s="1"/>
      <c r="K37" s="1"/>
      <c r="L37" s="446" t="s">
        <v>220</v>
      </c>
      <c r="M37" s="25" t="s">
        <v>252</v>
      </c>
      <c r="N37" s="408">
        <v>0.36</v>
      </c>
      <c r="O37" s="408">
        <v>0.41</v>
      </c>
      <c r="P37" s="408">
        <v>0.48</v>
      </c>
      <c r="Q37" s="408">
        <v>0.54</v>
      </c>
      <c r="R37" s="195">
        <v>0.59</v>
      </c>
      <c r="S37" s="195">
        <v>0.63</v>
      </c>
      <c r="T37" s="195">
        <v>0.68</v>
      </c>
      <c r="U37" s="195">
        <v>0.74</v>
      </c>
      <c r="V37" s="195">
        <v>0.81</v>
      </c>
      <c r="W37" s="195">
        <v>0.86</v>
      </c>
      <c r="X37" s="200">
        <v>0.86</v>
      </c>
      <c r="Y37" s="200">
        <v>0.86</v>
      </c>
      <c r="Z37" s="439">
        <f t="shared" si="0"/>
        <v>0.65166666666666673</v>
      </c>
      <c r="AA37" s="75" t="s">
        <v>243</v>
      </c>
      <c r="AB37" s="1" t="s">
        <v>5</v>
      </c>
      <c r="AC37" s="442" t="s">
        <v>16</v>
      </c>
    </row>
    <row r="38" spans="1:29" ht="40.799999999999997" x14ac:dyDescent="0.25">
      <c r="A38" s="452"/>
      <c r="B38" s="454"/>
      <c r="C38" s="454"/>
      <c r="D38" s="454"/>
      <c r="E38" s="454"/>
      <c r="F38" s="424" t="s">
        <v>77</v>
      </c>
      <c r="G38" s="1"/>
      <c r="H38" s="1">
        <v>1</v>
      </c>
      <c r="I38" s="1">
        <v>1</v>
      </c>
      <c r="J38" s="1"/>
      <c r="K38" s="1"/>
      <c r="L38" s="106" t="s">
        <v>52</v>
      </c>
      <c r="M38" s="26" t="s">
        <v>86</v>
      </c>
      <c r="N38" s="210"/>
      <c r="O38" s="210"/>
      <c r="P38" s="210"/>
      <c r="Q38" s="195">
        <v>0.96</v>
      </c>
      <c r="R38" s="210"/>
      <c r="S38" s="210"/>
      <c r="T38" s="210"/>
      <c r="U38" s="195">
        <v>0.96</v>
      </c>
      <c r="V38" s="210"/>
      <c r="W38" s="210"/>
      <c r="X38" s="210"/>
      <c r="Y38" s="198">
        <v>0.94</v>
      </c>
      <c r="Z38" s="196">
        <f t="shared" si="0"/>
        <v>0.95333333333333325</v>
      </c>
      <c r="AA38" s="75" t="s">
        <v>243</v>
      </c>
      <c r="AB38" s="1" t="s">
        <v>54</v>
      </c>
      <c r="AC38" s="442" t="s">
        <v>16</v>
      </c>
    </row>
    <row r="39" spans="1:29" ht="30.6" x14ac:dyDescent="0.25">
      <c r="A39" s="452"/>
      <c r="B39" s="454"/>
      <c r="C39" s="454"/>
      <c r="D39" s="454"/>
      <c r="E39" s="454"/>
      <c r="F39" s="1" t="s">
        <v>78</v>
      </c>
      <c r="G39" s="1">
        <v>1</v>
      </c>
      <c r="H39" s="1"/>
      <c r="I39" s="1">
        <v>1</v>
      </c>
      <c r="J39" s="1"/>
      <c r="K39" s="1"/>
      <c r="L39" s="106" t="s">
        <v>81</v>
      </c>
      <c r="M39" s="26">
        <v>0</v>
      </c>
      <c r="N39" s="200">
        <v>0</v>
      </c>
      <c r="O39" s="200">
        <v>0</v>
      </c>
      <c r="P39" s="200">
        <v>0</v>
      </c>
      <c r="Q39" s="200">
        <v>0</v>
      </c>
      <c r="R39" s="200">
        <v>0</v>
      </c>
      <c r="S39" s="200">
        <v>0</v>
      </c>
      <c r="T39" s="200">
        <v>0</v>
      </c>
      <c r="U39" s="200">
        <v>0</v>
      </c>
      <c r="V39" s="200">
        <v>0</v>
      </c>
      <c r="W39" s="200">
        <v>0</v>
      </c>
      <c r="X39" s="200">
        <v>0</v>
      </c>
      <c r="Y39" s="200">
        <v>0</v>
      </c>
      <c r="Z39" s="196">
        <f t="shared" si="0"/>
        <v>0</v>
      </c>
      <c r="AA39" s="75" t="s">
        <v>243</v>
      </c>
      <c r="AB39" s="1" t="s">
        <v>5</v>
      </c>
      <c r="AC39" s="442" t="s">
        <v>16</v>
      </c>
    </row>
    <row r="40" spans="1:29" ht="40.799999999999997" x14ac:dyDescent="0.25">
      <c r="A40" s="452"/>
      <c r="B40" s="454"/>
      <c r="C40" s="454"/>
      <c r="D40" s="454"/>
      <c r="E40" s="454"/>
      <c r="F40" s="1" t="s">
        <v>225</v>
      </c>
      <c r="G40" s="1">
        <v>1</v>
      </c>
      <c r="H40" s="1"/>
      <c r="I40" s="1">
        <v>1</v>
      </c>
      <c r="J40" s="1"/>
      <c r="K40" s="1"/>
      <c r="L40" s="106" t="s">
        <v>82</v>
      </c>
      <c r="M40" s="26" t="s">
        <v>212</v>
      </c>
      <c r="N40" s="200">
        <v>1</v>
      </c>
      <c r="O40" s="435">
        <v>0.66</v>
      </c>
      <c r="P40" s="200">
        <v>1</v>
      </c>
      <c r="Q40" s="200">
        <v>1</v>
      </c>
      <c r="R40" s="200">
        <v>1</v>
      </c>
      <c r="S40" s="200">
        <v>1</v>
      </c>
      <c r="T40" s="200">
        <v>1</v>
      </c>
      <c r="U40" s="200">
        <v>1</v>
      </c>
      <c r="V40" s="200">
        <v>1</v>
      </c>
      <c r="W40" s="200">
        <v>1</v>
      </c>
      <c r="X40" s="200">
        <v>1</v>
      </c>
      <c r="Y40" s="200">
        <v>1</v>
      </c>
      <c r="Z40" s="196">
        <f t="shared" si="0"/>
        <v>0.97166666666666668</v>
      </c>
      <c r="AA40" s="75" t="s">
        <v>243</v>
      </c>
      <c r="AB40" s="1" t="s">
        <v>5</v>
      </c>
      <c r="AC40" s="442" t="s">
        <v>16</v>
      </c>
    </row>
    <row r="41" spans="1:29" ht="48" customHeight="1" x14ac:dyDescent="0.25">
      <c r="A41" s="452"/>
      <c r="B41" s="454"/>
      <c r="C41" s="454"/>
      <c r="D41" s="454"/>
      <c r="E41" s="454"/>
      <c r="F41" s="1" t="s">
        <v>244</v>
      </c>
      <c r="G41" s="1">
        <v>1</v>
      </c>
      <c r="H41" s="1"/>
      <c r="I41" s="1">
        <v>1</v>
      </c>
      <c r="J41" s="1"/>
      <c r="K41" s="1"/>
      <c r="L41" s="106" t="s">
        <v>83</v>
      </c>
      <c r="M41" s="26">
        <v>1</v>
      </c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408">
        <v>1</v>
      </c>
      <c r="Y41" s="210"/>
      <c r="Z41" s="439">
        <f>+X41</f>
        <v>1</v>
      </c>
      <c r="AA41" s="75" t="s">
        <v>243</v>
      </c>
      <c r="AB41" s="1" t="s">
        <v>3</v>
      </c>
      <c r="AC41" s="442" t="s">
        <v>16</v>
      </c>
    </row>
    <row r="42" spans="1:29" ht="59.4" customHeight="1" x14ac:dyDescent="0.25">
      <c r="A42" s="452"/>
      <c r="B42" s="454"/>
      <c r="C42" s="454"/>
      <c r="D42" s="454"/>
      <c r="E42" s="454"/>
      <c r="F42" s="424" t="s">
        <v>88</v>
      </c>
      <c r="G42" s="1"/>
      <c r="H42" s="1">
        <v>1</v>
      </c>
      <c r="I42" s="1">
        <v>1</v>
      </c>
      <c r="J42" s="1"/>
      <c r="K42" s="1"/>
      <c r="L42" s="15" t="s">
        <v>245</v>
      </c>
      <c r="M42" s="25" t="s">
        <v>166</v>
      </c>
      <c r="N42" s="200">
        <v>1.1200000000000001</v>
      </c>
      <c r="O42" s="200">
        <v>0.78</v>
      </c>
      <c r="P42" s="200">
        <v>1</v>
      </c>
      <c r="Q42" s="200">
        <v>0.72</v>
      </c>
      <c r="R42" s="200">
        <v>1</v>
      </c>
      <c r="S42" s="200">
        <v>1</v>
      </c>
      <c r="T42" s="200">
        <v>0</v>
      </c>
      <c r="U42" s="200">
        <v>1</v>
      </c>
      <c r="V42" s="195">
        <v>0.9</v>
      </c>
      <c r="W42" s="195">
        <v>1</v>
      </c>
      <c r="X42" s="195">
        <v>1</v>
      </c>
      <c r="Y42" s="195">
        <v>1</v>
      </c>
      <c r="Z42" s="196">
        <f>AVERAGE(N42:Y42)</f>
        <v>0.87666666666666659</v>
      </c>
      <c r="AA42" s="75" t="s">
        <v>18</v>
      </c>
      <c r="AB42" s="1" t="s">
        <v>5</v>
      </c>
      <c r="AC42" s="442" t="s">
        <v>16</v>
      </c>
    </row>
    <row r="43" spans="1:29" ht="44.4" customHeight="1" x14ac:dyDescent="0.25">
      <c r="A43" s="452"/>
      <c r="B43" s="454"/>
      <c r="C43" s="454"/>
      <c r="D43" s="454"/>
      <c r="E43" s="454"/>
      <c r="F43" s="1" t="s">
        <v>89</v>
      </c>
      <c r="G43" s="1">
        <v>1</v>
      </c>
      <c r="H43" s="1"/>
      <c r="I43" s="1">
        <v>1</v>
      </c>
      <c r="J43" s="1"/>
      <c r="K43" s="1"/>
      <c r="L43" s="106" t="s">
        <v>246</v>
      </c>
      <c r="M43" s="25" t="s">
        <v>258</v>
      </c>
      <c r="N43" s="195">
        <v>0.27</v>
      </c>
      <c r="O43" s="195">
        <v>0.23</v>
      </c>
      <c r="P43" s="195">
        <v>0.78</v>
      </c>
      <c r="Q43" s="195">
        <v>0.21</v>
      </c>
      <c r="R43" s="195">
        <v>0.19</v>
      </c>
      <c r="S43" s="195">
        <v>0.27</v>
      </c>
      <c r="T43" s="195">
        <v>0.2</v>
      </c>
      <c r="U43" s="195">
        <v>0.74</v>
      </c>
      <c r="V43" s="195">
        <v>0.17</v>
      </c>
      <c r="W43" s="195">
        <v>0.25</v>
      </c>
      <c r="X43" s="195">
        <v>0.19</v>
      </c>
      <c r="Y43" s="195">
        <v>1.06</v>
      </c>
      <c r="Z43" s="196">
        <f>AVERAGE(N43:Y43)</f>
        <v>0.37999999999999995</v>
      </c>
      <c r="AA43" s="75" t="s">
        <v>18</v>
      </c>
      <c r="AB43" s="1" t="s">
        <v>5</v>
      </c>
      <c r="AC43" s="442" t="s">
        <v>16</v>
      </c>
    </row>
    <row r="44" spans="1:29" ht="40.799999999999997" x14ac:dyDescent="0.25">
      <c r="A44" s="452"/>
      <c r="B44" s="454"/>
      <c r="C44" s="450"/>
      <c r="D44" s="450"/>
      <c r="E44" s="450"/>
      <c r="F44" s="1" t="s">
        <v>247</v>
      </c>
      <c r="G44" s="1"/>
      <c r="H44" s="1">
        <v>1</v>
      </c>
      <c r="I44" s="1">
        <v>1</v>
      </c>
      <c r="J44" s="1"/>
      <c r="K44" s="1"/>
      <c r="L44" s="106" t="s">
        <v>279</v>
      </c>
      <c r="M44" s="25" t="s">
        <v>165</v>
      </c>
      <c r="N44" s="405">
        <v>-2</v>
      </c>
      <c r="O44" s="405">
        <v>-2</v>
      </c>
      <c r="P44" s="405">
        <v>-4</v>
      </c>
      <c r="Q44" s="405">
        <v>-6</v>
      </c>
      <c r="R44" s="405">
        <v>-3</v>
      </c>
      <c r="S44" s="405">
        <v>-3</v>
      </c>
      <c r="T44" s="405">
        <v>-1</v>
      </c>
      <c r="U44" s="405">
        <v>-1</v>
      </c>
      <c r="V44" s="405">
        <v>-1</v>
      </c>
      <c r="W44" s="405">
        <v>-1</v>
      </c>
      <c r="X44" s="405">
        <v>-1</v>
      </c>
      <c r="Y44" s="405">
        <v>-1</v>
      </c>
      <c r="Z44" s="407">
        <f>AVERAGE(N44:Y44)</f>
        <v>-2.1666666666666665</v>
      </c>
      <c r="AA44" s="1" t="s">
        <v>143</v>
      </c>
      <c r="AB44" s="1" t="s">
        <v>5</v>
      </c>
      <c r="AC44" s="442" t="s">
        <v>149</v>
      </c>
    </row>
    <row r="45" spans="1:29" ht="112.5" customHeight="1" x14ac:dyDescent="0.25">
      <c r="A45" s="452"/>
      <c r="B45" s="454"/>
      <c r="C45" s="449" t="s">
        <v>311</v>
      </c>
      <c r="D45" s="449" t="s">
        <v>316</v>
      </c>
      <c r="E45" s="449" t="s">
        <v>322</v>
      </c>
      <c r="F45" s="444" t="s">
        <v>283</v>
      </c>
      <c r="G45" s="1">
        <v>1</v>
      </c>
      <c r="H45" s="1"/>
      <c r="I45" s="1"/>
      <c r="J45" s="1">
        <v>1</v>
      </c>
      <c r="K45" s="1"/>
      <c r="L45" s="106" t="s">
        <v>264</v>
      </c>
      <c r="M45" s="25"/>
      <c r="N45" s="210"/>
      <c r="O45" s="210"/>
      <c r="P45" s="210"/>
      <c r="Q45" s="210"/>
      <c r="R45" s="210"/>
      <c r="S45" s="417">
        <v>0</v>
      </c>
      <c r="T45" s="210"/>
      <c r="U45" s="210"/>
      <c r="V45" s="210"/>
      <c r="W45" s="210"/>
      <c r="X45" s="210"/>
      <c r="Y45" s="196">
        <v>0</v>
      </c>
      <c r="Z45" s="196">
        <v>0</v>
      </c>
      <c r="AA45" s="1" t="s">
        <v>51</v>
      </c>
      <c r="AB45" s="1" t="s">
        <v>4</v>
      </c>
      <c r="AC45" s="442" t="s">
        <v>7</v>
      </c>
    </row>
    <row r="46" spans="1:29" ht="40.799999999999997" x14ac:dyDescent="0.25">
      <c r="A46" s="452"/>
      <c r="B46" s="454"/>
      <c r="C46" s="454"/>
      <c r="D46" s="454"/>
      <c r="E46" s="454"/>
      <c r="F46" s="444" t="s">
        <v>40</v>
      </c>
      <c r="G46" s="1">
        <v>1</v>
      </c>
      <c r="H46" s="1"/>
      <c r="I46" s="1"/>
      <c r="J46" s="1">
        <v>1</v>
      </c>
      <c r="K46" s="1"/>
      <c r="L46" s="16" t="s">
        <v>20</v>
      </c>
      <c r="M46" s="25" t="s">
        <v>139</v>
      </c>
      <c r="N46" s="210"/>
      <c r="O46" s="210"/>
      <c r="P46" s="210"/>
      <c r="Q46" s="210"/>
      <c r="R46" s="210"/>
      <c r="S46" s="195">
        <v>1</v>
      </c>
      <c r="T46" s="210"/>
      <c r="U46" s="210"/>
      <c r="V46" s="210"/>
      <c r="W46" s="210"/>
      <c r="X46" s="210"/>
      <c r="Y46" s="195">
        <v>1</v>
      </c>
      <c r="Z46" s="196">
        <f>AVERAGE(N46:Y46)</f>
        <v>1</v>
      </c>
      <c r="AA46" s="1" t="s">
        <v>51</v>
      </c>
      <c r="AB46" s="447" t="s">
        <v>4</v>
      </c>
      <c r="AC46" s="442" t="s">
        <v>7</v>
      </c>
    </row>
    <row r="47" spans="1:29" ht="41.4" thickBot="1" x14ac:dyDescent="0.3">
      <c r="A47" s="453"/>
      <c r="B47" s="455"/>
      <c r="C47" s="455"/>
      <c r="D47" s="455"/>
      <c r="E47" s="450"/>
      <c r="F47" s="444" t="s">
        <v>282</v>
      </c>
      <c r="G47" s="9">
        <v>1</v>
      </c>
      <c r="H47" s="9"/>
      <c r="I47" s="9"/>
      <c r="J47" s="9">
        <v>1</v>
      </c>
      <c r="K47" s="9"/>
      <c r="L47" s="17" t="s">
        <v>21</v>
      </c>
      <c r="M47" s="28" t="s">
        <v>139</v>
      </c>
      <c r="N47" s="210"/>
      <c r="O47" s="210"/>
      <c r="P47" s="210"/>
      <c r="Q47" s="210"/>
      <c r="R47" s="210"/>
      <c r="S47" s="206">
        <v>1</v>
      </c>
      <c r="T47" s="215"/>
      <c r="U47" s="215"/>
      <c r="V47" s="215"/>
      <c r="W47" s="215"/>
      <c r="X47" s="215"/>
      <c r="Y47" s="206">
        <v>1</v>
      </c>
      <c r="Z47" s="196">
        <f>AVERAGE(N47:Y47)</f>
        <v>1</v>
      </c>
      <c r="AA47" s="9" t="s">
        <v>14</v>
      </c>
      <c r="AB47" s="448"/>
      <c r="AC47" s="443" t="s">
        <v>7</v>
      </c>
    </row>
  </sheetData>
  <autoFilter ref="A7:AC47" xr:uid="{2F0A7752-1221-43CC-AE45-7635F372A4A8}"/>
  <mergeCells count="34">
    <mergeCell ref="D45:D47"/>
    <mergeCell ref="A4:E6"/>
    <mergeCell ref="E8:E17"/>
    <mergeCell ref="E18:E21"/>
    <mergeCell ref="E22:E23"/>
    <mergeCell ref="E24:E26"/>
    <mergeCell ref="E27:E31"/>
    <mergeCell ref="E32:E44"/>
    <mergeCell ref="E45:E47"/>
    <mergeCell ref="C27:C31"/>
    <mergeCell ref="AB46:AB47"/>
    <mergeCell ref="C8:C17"/>
    <mergeCell ref="A8:A47"/>
    <mergeCell ref="B8:B47"/>
    <mergeCell ref="D8:D17"/>
    <mergeCell ref="D18:D21"/>
    <mergeCell ref="C18:C21"/>
    <mergeCell ref="C22:C23"/>
    <mergeCell ref="C24:C26"/>
    <mergeCell ref="I34:I35"/>
    <mergeCell ref="J34:J35"/>
    <mergeCell ref="K34:K35"/>
    <mergeCell ref="C32:C44"/>
    <mergeCell ref="D32:D44"/>
    <mergeCell ref="C45:C47"/>
    <mergeCell ref="F34:F35"/>
    <mergeCell ref="A2:AC3"/>
    <mergeCell ref="F4:AA4"/>
    <mergeCell ref="F5:AA6"/>
    <mergeCell ref="G34:G35"/>
    <mergeCell ref="H34:H35"/>
    <mergeCell ref="D22:D23"/>
    <mergeCell ref="D24:D26"/>
    <mergeCell ref="D27:D31"/>
  </mergeCells>
  <pageMargins left="0.7" right="0.7" top="0.75" bottom="0.75" header="0.3" footer="0.3"/>
  <pageSetup orientation="portrait" r:id="rId1"/>
  <ignoredErrors>
    <ignoredError sqref="Z12" formula="1"/>
  </ignoredError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96AC-856C-4CAF-9603-0B50F507EE33}">
  <dimension ref="B1:M36"/>
  <sheetViews>
    <sheetView topLeftCell="A14" workbookViewId="0">
      <selection activeCell="B25" sqref="B25"/>
    </sheetView>
  </sheetViews>
  <sheetFormatPr baseColWidth="10" defaultRowHeight="13.2" x14ac:dyDescent="0.25"/>
  <cols>
    <col min="2" max="2" width="11.44140625" style="369"/>
    <col min="3" max="3" width="48.33203125" style="8" bestFit="1" customWidth="1"/>
    <col min="4" max="5" width="11.44140625" style="8"/>
  </cols>
  <sheetData>
    <row r="1" spans="2:7" x14ac:dyDescent="0.25">
      <c r="B1" s="369" t="s">
        <v>213</v>
      </c>
      <c r="C1" s="8" t="s">
        <v>6</v>
      </c>
      <c r="D1" s="8" t="s">
        <v>1</v>
      </c>
      <c r="E1" s="8" t="s">
        <v>2</v>
      </c>
    </row>
    <row r="2" spans="2:7" x14ac:dyDescent="0.25">
      <c r="B2" s="369">
        <v>1.0499499999999999</v>
      </c>
      <c r="C2" s="8" t="s">
        <v>270</v>
      </c>
      <c r="D2" s="8" t="s">
        <v>5</v>
      </c>
      <c r="E2" s="8" t="s">
        <v>7</v>
      </c>
      <c r="G2">
        <v>1</v>
      </c>
    </row>
    <row r="3" spans="2:7" x14ac:dyDescent="0.25">
      <c r="B3" s="369">
        <v>0.92249999999999999</v>
      </c>
      <c r="C3" s="8" t="s">
        <v>270</v>
      </c>
      <c r="D3" s="8" t="s">
        <v>5</v>
      </c>
      <c r="E3" s="8" t="s">
        <v>7</v>
      </c>
    </row>
    <row r="4" spans="2:7" x14ac:dyDescent="0.25">
      <c r="B4" s="370">
        <v>60</v>
      </c>
      <c r="C4" s="8" t="s">
        <v>270</v>
      </c>
      <c r="D4" s="8" t="s">
        <v>19</v>
      </c>
      <c r="E4" s="8" t="s">
        <v>7</v>
      </c>
    </row>
    <row r="5" spans="2:7" x14ac:dyDescent="0.25">
      <c r="B5" s="369">
        <v>1</v>
      </c>
      <c r="C5" s="8" t="s">
        <v>55</v>
      </c>
      <c r="D5" s="8" t="s">
        <v>5</v>
      </c>
      <c r="E5" s="8" t="s">
        <v>149</v>
      </c>
      <c r="G5">
        <v>2</v>
      </c>
    </row>
    <row r="6" spans="2:7" x14ac:dyDescent="0.25">
      <c r="B6" s="370">
        <v>10.73</v>
      </c>
      <c r="C6" s="8" t="s">
        <v>143</v>
      </c>
      <c r="D6" s="8" t="s">
        <v>5</v>
      </c>
      <c r="E6" s="8" t="s">
        <v>149</v>
      </c>
    </row>
    <row r="7" spans="2:7" x14ac:dyDescent="0.25">
      <c r="B7" s="369">
        <v>0.16034999999999999</v>
      </c>
      <c r="C7" s="8" t="s">
        <v>143</v>
      </c>
      <c r="D7" s="8" t="s">
        <v>5</v>
      </c>
      <c r="E7" s="8" t="s">
        <v>182</v>
      </c>
    </row>
    <row r="8" spans="2:7" x14ac:dyDescent="0.25">
      <c r="B8" s="369">
        <v>0.185</v>
      </c>
      <c r="C8" s="8" t="s">
        <v>143</v>
      </c>
      <c r="D8" s="8" t="s">
        <v>5</v>
      </c>
      <c r="E8" s="8" t="s">
        <v>182</v>
      </c>
    </row>
    <row r="9" spans="2:7" x14ac:dyDescent="0.25">
      <c r="B9" s="369">
        <v>0.25</v>
      </c>
      <c r="C9" s="8" t="s">
        <v>143</v>
      </c>
      <c r="D9" s="8" t="s">
        <v>5</v>
      </c>
      <c r="E9" s="8" t="s">
        <v>149</v>
      </c>
    </row>
    <row r="10" spans="2:7" x14ac:dyDescent="0.25">
      <c r="B10" s="369">
        <v>1</v>
      </c>
      <c r="C10" s="8" t="s">
        <v>233</v>
      </c>
      <c r="D10" s="8" t="s">
        <v>19</v>
      </c>
      <c r="E10" s="8" t="s">
        <v>7</v>
      </c>
      <c r="G10">
        <v>3</v>
      </c>
    </row>
    <row r="11" spans="2:7" x14ac:dyDescent="0.25">
      <c r="B11" s="369">
        <v>0.45340000000000003</v>
      </c>
      <c r="C11" s="8" t="s">
        <v>233</v>
      </c>
      <c r="D11" s="8" t="s">
        <v>19</v>
      </c>
      <c r="E11" s="8" t="s">
        <v>7</v>
      </c>
    </row>
    <row r="12" spans="2:7" x14ac:dyDescent="0.25">
      <c r="B12" s="369">
        <v>0.98</v>
      </c>
      <c r="C12" s="8" t="s">
        <v>234</v>
      </c>
      <c r="D12" s="8" t="s">
        <v>54</v>
      </c>
      <c r="E12" s="8" t="s">
        <v>235</v>
      </c>
      <c r="G12">
        <v>4</v>
      </c>
    </row>
    <row r="13" spans="2:7" x14ac:dyDescent="0.25">
      <c r="B13" s="369">
        <v>0.97</v>
      </c>
      <c r="C13" s="8" t="s">
        <v>24</v>
      </c>
      <c r="D13" s="8" t="s">
        <v>5</v>
      </c>
      <c r="E13" s="8" t="s">
        <v>260</v>
      </c>
      <c r="G13">
        <v>5</v>
      </c>
    </row>
    <row r="14" spans="2:7" x14ac:dyDescent="0.25">
      <c r="B14" s="369">
        <v>0.88980000000000004</v>
      </c>
      <c r="C14" s="8" t="s">
        <v>24</v>
      </c>
      <c r="D14" s="8" t="s">
        <v>54</v>
      </c>
      <c r="E14" s="8" t="s">
        <v>16</v>
      </c>
    </row>
    <row r="15" spans="2:7" x14ac:dyDescent="0.25">
      <c r="B15" s="369">
        <v>0</v>
      </c>
      <c r="C15" s="8" t="s">
        <v>24</v>
      </c>
      <c r="D15" s="8" t="s">
        <v>5</v>
      </c>
      <c r="E15" s="8" t="s">
        <v>16</v>
      </c>
    </row>
    <row r="16" spans="2:7" x14ac:dyDescent="0.25">
      <c r="B16" s="369">
        <v>0.95</v>
      </c>
      <c r="C16" s="8" t="s">
        <v>24</v>
      </c>
      <c r="D16" s="8" t="s">
        <v>5</v>
      </c>
      <c r="E16" s="8" t="s">
        <v>16</v>
      </c>
    </row>
    <row r="17" spans="2:13" x14ac:dyDescent="0.25">
      <c r="B17" s="369">
        <v>1</v>
      </c>
      <c r="C17" s="8" t="s">
        <v>24</v>
      </c>
      <c r="D17" s="8" t="s">
        <v>5</v>
      </c>
      <c r="E17" s="8" t="s">
        <v>16</v>
      </c>
    </row>
    <row r="18" spans="2:13" x14ac:dyDescent="0.25">
      <c r="B18" s="369">
        <v>8.3799999999999999E-2</v>
      </c>
      <c r="C18" s="8" t="s">
        <v>159</v>
      </c>
      <c r="D18" s="8" t="s">
        <v>19</v>
      </c>
      <c r="E18" s="8" t="s">
        <v>149</v>
      </c>
      <c r="G18">
        <v>6</v>
      </c>
    </row>
    <row r="19" spans="2:13" x14ac:dyDescent="0.25">
      <c r="B19" s="369">
        <v>1.54E-2</v>
      </c>
      <c r="C19" s="8" t="s">
        <v>159</v>
      </c>
      <c r="D19" s="8" t="s">
        <v>19</v>
      </c>
      <c r="E19" s="8" t="s">
        <v>149</v>
      </c>
    </row>
    <row r="20" spans="2:13" x14ac:dyDescent="0.25">
      <c r="B20" s="369">
        <v>0.91749999999999998</v>
      </c>
      <c r="C20" s="8" t="s">
        <v>18</v>
      </c>
      <c r="D20" s="8" t="s">
        <v>5</v>
      </c>
      <c r="E20" s="8" t="s">
        <v>16</v>
      </c>
      <c r="G20">
        <v>7</v>
      </c>
    </row>
    <row r="21" spans="2:13" x14ac:dyDescent="0.25">
      <c r="B21" s="369">
        <v>0.26924999999999999</v>
      </c>
      <c r="C21" s="8" t="s">
        <v>18</v>
      </c>
      <c r="D21" s="8" t="s">
        <v>5</v>
      </c>
      <c r="E21" s="8" t="s">
        <v>16</v>
      </c>
    </row>
    <row r="22" spans="2:13" x14ac:dyDescent="0.25">
      <c r="B22" s="369">
        <v>0.79499999999999993</v>
      </c>
      <c r="C22" s="8" t="s">
        <v>148</v>
      </c>
      <c r="D22" s="8" t="s">
        <v>5</v>
      </c>
      <c r="E22" s="8" t="s">
        <v>149</v>
      </c>
      <c r="G22">
        <v>8</v>
      </c>
    </row>
    <row r="23" spans="2:13" x14ac:dyDescent="0.25">
      <c r="B23" s="369">
        <v>1.61</v>
      </c>
      <c r="C23" s="8" t="s">
        <v>148</v>
      </c>
      <c r="D23" s="8" t="s">
        <v>19</v>
      </c>
      <c r="E23" s="8" t="s">
        <v>149</v>
      </c>
    </row>
    <row r="24" spans="2:13" x14ac:dyDescent="0.25">
      <c r="B24" s="369">
        <v>0.97</v>
      </c>
      <c r="C24" s="8" t="s">
        <v>148</v>
      </c>
      <c r="D24" s="8" t="s">
        <v>5</v>
      </c>
      <c r="E24" s="8" t="s">
        <v>181</v>
      </c>
    </row>
    <row r="25" spans="2:13" x14ac:dyDescent="0.25">
      <c r="B25" s="369">
        <v>0.115</v>
      </c>
      <c r="C25" s="8" t="s">
        <v>243</v>
      </c>
      <c r="D25" s="8" t="s">
        <v>5</v>
      </c>
      <c r="E25" s="8" t="s">
        <v>16</v>
      </c>
      <c r="G25">
        <v>9</v>
      </c>
    </row>
    <row r="26" spans="2:13" x14ac:dyDescent="0.25">
      <c r="B26" s="369">
        <v>0.13900000000000001</v>
      </c>
      <c r="C26" s="8" t="s">
        <v>243</v>
      </c>
      <c r="D26" s="8" t="s">
        <v>5</v>
      </c>
      <c r="E26" s="8" t="s">
        <v>16</v>
      </c>
    </row>
    <row r="27" spans="2:13" x14ac:dyDescent="0.25">
      <c r="B27" s="369">
        <v>0.81799999999999995</v>
      </c>
      <c r="C27" s="8" t="s">
        <v>243</v>
      </c>
      <c r="D27" s="8" t="s">
        <v>54</v>
      </c>
      <c r="E27" s="8" t="s">
        <v>16</v>
      </c>
    </row>
    <row r="28" spans="2:13" x14ac:dyDescent="0.25">
      <c r="B28" s="369">
        <v>0</v>
      </c>
      <c r="C28" s="8" t="s">
        <v>243</v>
      </c>
      <c r="D28" s="8" t="s">
        <v>5</v>
      </c>
      <c r="E28" s="8" t="s">
        <v>16</v>
      </c>
    </row>
    <row r="29" spans="2:13" x14ac:dyDescent="0.25">
      <c r="B29" s="369">
        <v>1</v>
      </c>
      <c r="C29" s="8" t="s">
        <v>243</v>
      </c>
      <c r="D29" s="8" t="s">
        <v>5</v>
      </c>
      <c r="E29" s="8" t="s">
        <v>16</v>
      </c>
    </row>
    <row r="30" spans="2:13" x14ac:dyDescent="0.25">
      <c r="B30" s="369">
        <v>0.96</v>
      </c>
      <c r="C30" s="8" t="s">
        <v>117</v>
      </c>
      <c r="D30" s="8" t="s">
        <v>19</v>
      </c>
      <c r="E30" s="8" t="s">
        <v>149</v>
      </c>
      <c r="G30">
        <v>10</v>
      </c>
    </row>
    <row r="31" spans="2:13" x14ac:dyDescent="0.25">
      <c r="B31" s="369">
        <v>1</v>
      </c>
      <c r="C31" s="8" t="s">
        <v>117</v>
      </c>
      <c r="D31" s="8" t="s">
        <v>119</v>
      </c>
      <c r="E31" s="8" t="s">
        <v>16</v>
      </c>
      <c r="L31">
        <v>97</v>
      </c>
      <c r="M31" s="371">
        <v>1</v>
      </c>
    </row>
    <row r="32" spans="2:13" x14ac:dyDescent="0.25">
      <c r="B32" s="369">
        <v>0.22</v>
      </c>
      <c r="C32" s="8" t="s">
        <v>117</v>
      </c>
      <c r="D32" s="8" t="s">
        <v>119</v>
      </c>
      <c r="E32" s="8" t="s">
        <v>16</v>
      </c>
      <c r="L32">
        <v>17</v>
      </c>
      <c r="M32" s="372">
        <f>+L32*M31/L31</f>
        <v>0.17525773195876287</v>
      </c>
    </row>
    <row r="33" spans="2:12" x14ac:dyDescent="0.25">
      <c r="B33" s="369">
        <v>0</v>
      </c>
      <c r="C33" s="8" t="s">
        <v>117</v>
      </c>
      <c r="D33" s="8" t="s">
        <v>5</v>
      </c>
      <c r="E33" s="8" t="s">
        <v>16</v>
      </c>
      <c r="L33">
        <f>+L32*100/L31</f>
        <v>17.52577319587629</v>
      </c>
    </row>
    <row r="34" spans="2:12" x14ac:dyDescent="0.25">
      <c r="B34" s="369">
        <v>0.81412001791312139</v>
      </c>
      <c r="C34" s="8" t="s">
        <v>259</v>
      </c>
      <c r="D34" s="8" t="s">
        <v>5</v>
      </c>
      <c r="E34" s="8" t="s">
        <v>123</v>
      </c>
      <c r="G34">
        <v>11</v>
      </c>
    </row>
    <row r="35" spans="2:12" x14ac:dyDescent="0.25">
      <c r="B35" s="369">
        <v>1</v>
      </c>
      <c r="C35" s="8" t="s">
        <v>230</v>
      </c>
      <c r="D35" s="8" t="s">
        <v>19</v>
      </c>
      <c r="E35" s="8" t="s">
        <v>149</v>
      </c>
      <c r="G35">
        <v>12</v>
      </c>
    </row>
    <row r="36" spans="2:12" x14ac:dyDescent="0.25">
      <c r="B36" s="369">
        <v>1</v>
      </c>
      <c r="C36" s="8" t="s">
        <v>230</v>
      </c>
      <c r="D36" s="8" t="s">
        <v>19</v>
      </c>
      <c r="E36" s="8" t="s">
        <v>149</v>
      </c>
    </row>
  </sheetData>
  <sortState xmlns:xlrd2="http://schemas.microsoft.com/office/spreadsheetml/2017/richdata2" ref="B2:E56">
    <sortCondition ref="C2:C5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5319-AD01-4756-B2F2-54C0CD61D392}">
  <dimension ref="A1:C48"/>
  <sheetViews>
    <sheetView topLeftCell="B5" workbookViewId="0">
      <selection activeCell="E14" sqref="E13:E14"/>
    </sheetView>
  </sheetViews>
  <sheetFormatPr baseColWidth="10" defaultRowHeight="13.2" x14ac:dyDescent="0.25"/>
  <cols>
    <col min="1" max="1" width="8" style="8" customWidth="1"/>
    <col min="3" max="3" width="57" bestFit="1" customWidth="1"/>
  </cols>
  <sheetData>
    <row r="1" spans="1:3" x14ac:dyDescent="0.25">
      <c r="A1"/>
    </row>
    <row r="2" spans="1:3" x14ac:dyDescent="0.25">
      <c r="A2"/>
    </row>
    <row r="3" spans="1:3" x14ac:dyDescent="0.25">
      <c r="A3"/>
    </row>
    <row r="4" spans="1:3" x14ac:dyDescent="0.25">
      <c r="A4"/>
    </row>
    <row r="5" spans="1:3" ht="13.8" thickBot="1" x14ac:dyDescent="0.3">
      <c r="A5"/>
    </row>
    <row r="6" spans="1:3" ht="13.8" thickBot="1" x14ac:dyDescent="0.3">
      <c r="A6" s="39" t="s">
        <v>0</v>
      </c>
      <c r="B6" t="s">
        <v>213</v>
      </c>
      <c r="C6" t="s">
        <v>6</v>
      </c>
    </row>
    <row r="7" spans="1:3" x14ac:dyDescent="0.25">
      <c r="A7" s="89" t="s">
        <v>139</v>
      </c>
      <c r="B7" s="374">
        <v>0.79499999999999993</v>
      </c>
      <c r="C7" t="s">
        <v>148</v>
      </c>
    </row>
    <row r="8" spans="1:3" x14ac:dyDescent="0.25">
      <c r="A8" s="359" t="s">
        <v>285</v>
      </c>
      <c r="B8" s="374">
        <v>1.61</v>
      </c>
      <c r="C8" t="s">
        <v>148</v>
      </c>
    </row>
    <row r="9" spans="1:3" x14ac:dyDescent="0.25">
      <c r="A9" s="25" t="s">
        <v>180</v>
      </c>
      <c r="B9" s="374">
        <v>0.97</v>
      </c>
      <c r="C9" t="s">
        <v>24</v>
      </c>
    </row>
    <row r="10" spans="1:3" x14ac:dyDescent="0.25">
      <c r="A10" s="25" t="s">
        <v>216</v>
      </c>
      <c r="B10" s="373">
        <v>8.3799999999999999E-2</v>
      </c>
      <c r="C10" t="s">
        <v>159</v>
      </c>
    </row>
    <row r="11" spans="1:3" x14ac:dyDescent="0.25">
      <c r="A11" s="368" t="s">
        <v>286</v>
      </c>
      <c r="B11" s="373">
        <v>1.54E-2</v>
      </c>
      <c r="C11" t="s">
        <v>159</v>
      </c>
    </row>
    <row r="12" spans="1:3" ht="26.4" x14ac:dyDescent="0.25">
      <c r="A12" s="25" t="s">
        <v>192</v>
      </c>
      <c r="B12">
        <v>10.73</v>
      </c>
      <c r="C12" t="s">
        <v>143</v>
      </c>
    </row>
    <row r="13" spans="1:3" x14ac:dyDescent="0.25">
      <c r="A13" s="25" t="s">
        <v>161</v>
      </c>
      <c r="B13" s="373">
        <v>1.0499499999999999</v>
      </c>
      <c r="C13" t="s">
        <v>270</v>
      </c>
    </row>
    <row r="14" spans="1:3" x14ac:dyDescent="0.25">
      <c r="A14" s="25" t="s">
        <v>161</v>
      </c>
      <c r="B14" s="373">
        <v>0.92249999999999999</v>
      </c>
      <c r="C14" t="s">
        <v>270</v>
      </c>
    </row>
    <row r="15" spans="1:3" ht="26.4" x14ac:dyDescent="0.25">
      <c r="A15" s="25" t="s">
        <v>275</v>
      </c>
      <c r="B15">
        <v>60</v>
      </c>
      <c r="C15" t="s">
        <v>270</v>
      </c>
    </row>
    <row r="16" spans="1:3" x14ac:dyDescent="0.25">
      <c r="A16" s="25" t="s">
        <v>180</v>
      </c>
      <c r="B16" s="374">
        <v>0.96</v>
      </c>
      <c r="C16" t="s">
        <v>117</v>
      </c>
    </row>
    <row r="17" spans="1:3" x14ac:dyDescent="0.25">
      <c r="A17" s="18" t="s">
        <v>201</v>
      </c>
      <c r="B17" s="373">
        <v>1</v>
      </c>
      <c r="C17" t="s">
        <v>117</v>
      </c>
    </row>
    <row r="18" spans="1:3" x14ac:dyDescent="0.25">
      <c r="A18" s="25" t="s">
        <v>211</v>
      </c>
      <c r="B18" s="373">
        <v>0.22</v>
      </c>
      <c r="C18" t="s">
        <v>117</v>
      </c>
    </row>
    <row r="19" spans="1:3" x14ac:dyDescent="0.25">
      <c r="A19" s="18" t="s">
        <v>201</v>
      </c>
      <c r="B19" s="373">
        <v>1</v>
      </c>
      <c r="C19" t="s">
        <v>230</v>
      </c>
    </row>
    <row r="20" spans="1:3" x14ac:dyDescent="0.25">
      <c r="A20" s="18" t="s">
        <v>201</v>
      </c>
      <c r="B20" s="373">
        <v>1</v>
      </c>
      <c r="C20" t="s">
        <v>230</v>
      </c>
    </row>
    <row r="21" spans="1:3" ht="26.4" x14ac:dyDescent="0.25">
      <c r="A21" s="25" t="s">
        <v>208</v>
      </c>
      <c r="B21" s="373">
        <v>0.16034999999999999</v>
      </c>
      <c r="C21" t="s">
        <v>143</v>
      </c>
    </row>
    <row r="22" spans="1:3" x14ac:dyDescent="0.25">
      <c r="A22" s="25" t="s">
        <v>146</v>
      </c>
      <c r="B22" s="374">
        <v>0.97</v>
      </c>
      <c r="C22" t="s">
        <v>148</v>
      </c>
    </row>
    <row r="23" spans="1:3" x14ac:dyDescent="0.25">
      <c r="A23" s="18" t="s">
        <v>200</v>
      </c>
      <c r="B23" s="373">
        <v>0.185</v>
      </c>
      <c r="C23" t="s">
        <v>143</v>
      </c>
    </row>
    <row r="24" spans="1:3" x14ac:dyDescent="0.25">
      <c r="A24" s="357" t="s">
        <v>284</v>
      </c>
      <c r="B24" s="373">
        <v>1</v>
      </c>
      <c r="C24" t="s">
        <v>55</v>
      </c>
    </row>
    <row r="25" spans="1:3" ht="39.6" x14ac:dyDescent="0.25">
      <c r="A25" s="18" t="s">
        <v>124</v>
      </c>
      <c r="C25" t="s">
        <v>148</v>
      </c>
    </row>
    <row r="26" spans="1:3" x14ac:dyDescent="0.25">
      <c r="A26" s="67" t="s">
        <v>171</v>
      </c>
      <c r="B26" s="373">
        <v>1</v>
      </c>
      <c r="C26" t="s">
        <v>233</v>
      </c>
    </row>
    <row r="27" spans="1:3" x14ac:dyDescent="0.25">
      <c r="A27" s="67" t="s">
        <v>266</v>
      </c>
      <c r="B27" s="374">
        <v>0.45340000000000003</v>
      </c>
      <c r="C27" t="s">
        <v>233</v>
      </c>
    </row>
    <row r="28" spans="1:3" x14ac:dyDescent="0.25">
      <c r="A28" s="67" t="s">
        <v>112</v>
      </c>
      <c r="B28" s="373">
        <v>0</v>
      </c>
      <c r="C28" t="s">
        <v>117</v>
      </c>
    </row>
    <row r="29" spans="1:3" x14ac:dyDescent="0.25">
      <c r="A29" s="367" t="s">
        <v>276</v>
      </c>
      <c r="B29" s="374">
        <v>0.98</v>
      </c>
      <c r="C29" t="s">
        <v>234</v>
      </c>
    </row>
    <row r="30" spans="1:3" x14ac:dyDescent="0.25">
      <c r="A30" s="25" t="s">
        <v>210</v>
      </c>
      <c r="B30" s="373"/>
      <c r="C30" t="s">
        <v>238</v>
      </c>
    </row>
    <row r="31" spans="1:3" x14ac:dyDescent="0.25">
      <c r="A31" s="366" t="s">
        <v>223</v>
      </c>
      <c r="B31" s="374">
        <v>0.81412001791312139</v>
      </c>
      <c r="C31" t="s">
        <v>259</v>
      </c>
    </row>
    <row r="32" spans="1:3" x14ac:dyDescent="0.25">
      <c r="A32" s="25" t="s">
        <v>135</v>
      </c>
      <c r="B32" s="373">
        <v>0.88980000000000004</v>
      </c>
      <c r="C32" t="s">
        <v>24</v>
      </c>
    </row>
    <row r="33" spans="1:3" x14ac:dyDescent="0.25">
      <c r="A33" s="27" t="s">
        <v>136</v>
      </c>
      <c r="B33" s="373">
        <v>0</v>
      </c>
      <c r="C33" t="s">
        <v>24</v>
      </c>
    </row>
    <row r="34" spans="1:3" x14ac:dyDescent="0.25">
      <c r="A34" s="222" t="s">
        <v>137</v>
      </c>
      <c r="B34" s="374">
        <v>0.95</v>
      </c>
      <c r="C34" t="s">
        <v>24</v>
      </c>
    </row>
    <row r="35" spans="1:3" x14ac:dyDescent="0.25">
      <c r="A35" s="222" t="s">
        <v>137</v>
      </c>
      <c r="B35" s="373">
        <v>1</v>
      </c>
      <c r="C35" t="s">
        <v>24</v>
      </c>
    </row>
    <row r="36" spans="1:3" x14ac:dyDescent="0.25">
      <c r="A36" s="25" t="s">
        <v>252</v>
      </c>
      <c r="B36" s="373">
        <v>0.115</v>
      </c>
      <c r="C36" t="s">
        <v>243</v>
      </c>
    </row>
    <row r="37" spans="1:3" x14ac:dyDescent="0.25">
      <c r="A37" s="25" t="s">
        <v>252</v>
      </c>
      <c r="B37" s="373">
        <v>0.13900000000000001</v>
      </c>
      <c r="C37" t="s">
        <v>243</v>
      </c>
    </row>
    <row r="38" spans="1:3" x14ac:dyDescent="0.25">
      <c r="A38" s="26" t="s">
        <v>86</v>
      </c>
      <c r="B38" s="373">
        <v>0.81799999999999995</v>
      </c>
      <c r="C38" t="s">
        <v>243</v>
      </c>
    </row>
    <row r="39" spans="1:3" x14ac:dyDescent="0.25">
      <c r="A39" s="26">
        <v>0</v>
      </c>
      <c r="B39" s="373">
        <v>0</v>
      </c>
      <c r="C39" t="s">
        <v>243</v>
      </c>
    </row>
    <row r="40" spans="1:3" x14ac:dyDescent="0.25">
      <c r="A40" s="26" t="s">
        <v>212</v>
      </c>
      <c r="B40" s="373">
        <v>1</v>
      </c>
      <c r="C40" t="s">
        <v>243</v>
      </c>
    </row>
    <row r="41" spans="1:3" x14ac:dyDescent="0.25">
      <c r="A41" s="26">
        <v>1</v>
      </c>
      <c r="B41" s="373"/>
      <c r="C41" t="s">
        <v>243</v>
      </c>
    </row>
    <row r="42" spans="1:3" x14ac:dyDescent="0.25">
      <c r="A42" s="25" t="s">
        <v>166</v>
      </c>
      <c r="B42" s="373">
        <v>0.91749999999999998</v>
      </c>
      <c r="C42" t="s">
        <v>18</v>
      </c>
    </row>
    <row r="43" spans="1:3" x14ac:dyDescent="0.25">
      <c r="A43" s="25" t="s">
        <v>258</v>
      </c>
      <c r="B43" s="373">
        <v>0.26924999999999999</v>
      </c>
      <c r="C43" t="s">
        <v>18</v>
      </c>
    </row>
    <row r="44" spans="1:3" x14ac:dyDescent="0.25">
      <c r="A44" s="25" t="s">
        <v>165</v>
      </c>
      <c r="B44" s="375">
        <v>0.25</v>
      </c>
      <c r="C44" t="s">
        <v>143</v>
      </c>
    </row>
    <row r="45" spans="1:3" x14ac:dyDescent="0.25">
      <c r="A45" s="25"/>
      <c r="C45" t="s">
        <v>51</v>
      </c>
    </row>
    <row r="46" spans="1:3" x14ac:dyDescent="0.25">
      <c r="A46" s="25" t="s">
        <v>139</v>
      </c>
      <c r="C46" t="s">
        <v>51</v>
      </c>
    </row>
    <row r="47" spans="1:3" ht="13.8" thickBot="1" x14ac:dyDescent="0.3">
      <c r="A47" s="28" t="s">
        <v>139</v>
      </c>
      <c r="C47" t="s">
        <v>14</v>
      </c>
    </row>
    <row r="48" spans="1:3" x14ac:dyDescent="0.25">
      <c r="A48" s="3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14E3-9933-42FE-8C04-1572DAB05661}">
  <dimension ref="B4:F7"/>
  <sheetViews>
    <sheetView workbookViewId="0">
      <selection activeCell="F14" sqref="F14"/>
    </sheetView>
  </sheetViews>
  <sheetFormatPr baseColWidth="10" defaultRowHeight="13.2" x14ac:dyDescent="0.25"/>
  <sheetData>
    <row r="4" spans="2:6" x14ac:dyDescent="0.25">
      <c r="B4">
        <v>7000000</v>
      </c>
      <c r="C4">
        <f>+B4*17%</f>
        <v>1190000</v>
      </c>
      <c r="D4">
        <f>+B4-C4</f>
        <v>5810000</v>
      </c>
      <c r="E4">
        <f>+D4*20%</f>
        <v>1162000</v>
      </c>
      <c r="F4">
        <f>+D4-E4</f>
        <v>4648000</v>
      </c>
    </row>
    <row r="5" spans="2:6" x14ac:dyDescent="0.25">
      <c r="B5">
        <f>+B4/3</f>
        <v>2333333.3333333335</v>
      </c>
      <c r="F5">
        <f>+F4/3</f>
        <v>1549333.3333333333</v>
      </c>
    </row>
    <row r="6" spans="2:6" x14ac:dyDescent="0.25">
      <c r="B6">
        <f>+B5*17%</f>
        <v>396666.66666666674</v>
      </c>
    </row>
    <row r="7" spans="2:6" x14ac:dyDescent="0.25">
      <c r="B7">
        <f>+B5-B6</f>
        <v>1936666.6666666667</v>
      </c>
      <c r="C7">
        <f>+B7-1549333</f>
        <v>387333.66666666674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E704-BFFC-498D-BAD7-F1DA7C66EAE6}">
  <dimension ref="A1:P55"/>
  <sheetViews>
    <sheetView workbookViewId="0">
      <pane xSplit="1" ySplit="1" topLeftCell="B39" activePane="bottomRight" state="frozen"/>
      <selection pane="topRight" activeCell="B1" sqref="B1"/>
      <selection pane="bottomLeft" activeCell="A2" sqref="A2"/>
      <selection pane="bottomRight" activeCell="B44" sqref="B44:L47"/>
    </sheetView>
  </sheetViews>
  <sheetFormatPr baseColWidth="10" defaultColWidth="11.44140625" defaultRowHeight="10.199999999999999" x14ac:dyDescent="0.2"/>
  <cols>
    <col min="1" max="1" width="20.33203125" style="8" customWidth="1"/>
    <col min="2" max="2" width="6.6640625" style="8" customWidth="1"/>
    <col min="3" max="4" width="5" style="8" bestFit="1" customWidth="1"/>
    <col min="5" max="5" width="6.33203125" style="8" bestFit="1" customWidth="1"/>
    <col min="6" max="7" width="5" style="8" bestFit="1" customWidth="1"/>
    <col min="8" max="8" width="6.33203125" style="8" bestFit="1" customWidth="1"/>
    <col min="9" max="10" width="5" style="8" bestFit="1" customWidth="1"/>
    <col min="11" max="11" width="6.33203125" style="8" bestFit="1" customWidth="1"/>
    <col min="12" max="12" width="5" style="8" bestFit="1" customWidth="1"/>
    <col min="13" max="13" width="5.44140625" style="225" bestFit="1" customWidth="1"/>
    <col min="14" max="14" width="19.6640625" style="8" customWidth="1"/>
    <col min="15" max="15" width="10.44140625" style="8" bestFit="1" customWidth="1"/>
    <col min="16" max="16" width="14.109375" style="8" customWidth="1"/>
    <col min="17" max="16384" width="11.44140625" style="8"/>
  </cols>
  <sheetData>
    <row r="1" spans="1:16" s="14" customFormat="1" ht="33" thickBot="1" x14ac:dyDescent="0.25">
      <c r="A1" s="32" t="s">
        <v>30</v>
      </c>
      <c r="B1" s="39" t="s">
        <v>0</v>
      </c>
      <c r="C1" s="64">
        <v>44927</v>
      </c>
      <c r="D1" s="64">
        <v>44958</v>
      </c>
      <c r="E1" s="64">
        <v>44986</v>
      </c>
      <c r="F1" s="64">
        <v>45017</v>
      </c>
      <c r="G1" s="64">
        <v>45047</v>
      </c>
      <c r="H1" s="64">
        <v>45078</v>
      </c>
      <c r="I1" s="64">
        <v>45108</v>
      </c>
      <c r="J1" s="64">
        <v>45139</v>
      </c>
      <c r="K1" s="64">
        <v>44440</v>
      </c>
      <c r="L1" s="64">
        <v>45200</v>
      </c>
      <c r="M1" s="64" t="s">
        <v>213</v>
      </c>
      <c r="N1" s="32" t="s">
        <v>6</v>
      </c>
      <c r="O1" s="32" t="s">
        <v>1</v>
      </c>
      <c r="P1" s="34" t="s">
        <v>2</v>
      </c>
    </row>
    <row r="2" spans="1:16" s="7" customFormat="1" ht="13.2" x14ac:dyDescent="0.25">
      <c r="A2" s="1" t="s">
        <v>31</v>
      </c>
      <c r="B2" s="89" t="s">
        <v>139</v>
      </c>
      <c r="C2" s="214">
        <v>0.77</v>
      </c>
      <c r="D2" s="214">
        <v>0.78</v>
      </c>
      <c r="E2" s="214">
        <v>0.89</v>
      </c>
      <c r="F2" s="214">
        <v>0.74</v>
      </c>
      <c r="G2" s="214">
        <v>0.76</v>
      </c>
      <c r="H2" s="391">
        <v>3.02</v>
      </c>
      <c r="I2" s="391">
        <v>0.99</v>
      </c>
      <c r="J2" s="393">
        <v>1.02</v>
      </c>
      <c r="K2" s="214">
        <v>0.91</v>
      </c>
      <c r="L2" s="214">
        <v>0.85</v>
      </c>
      <c r="M2" s="378">
        <f>AVERAGE(C2:L2)</f>
        <v>1.073</v>
      </c>
      <c r="N2" s="352" t="s">
        <v>148</v>
      </c>
      <c r="O2" s="35" t="s">
        <v>5</v>
      </c>
      <c r="P2" s="4" t="s">
        <v>149</v>
      </c>
    </row>
    <row r="3" spans="1:16" s="355" customFormat="1" ht="39.6" x14ac:dyDescent="0.25">
      <c r="A3" s="1" t="s">
        <v>187</v>
      </c>
      <c r="B3" s="359" t="s">
        <v>291</v>
      </c>
      <c r="C3" s="360"/>
      <c r="D3" s="360"/>
      <c r="E3" s="361">
        <v>0.3</v>
      </c>
      <c r="F3" s="360"/>
      <c r="G3" s="360"/>
      <c r="H3" s="361">
        <v>0.31</v>
      </c>
      <c r="I3" s="360"/>
      <c r="J3" s="360"/>
      <c r="K3" s="395">
        <v>0.22</v>
      </c>
      <c r="L3" s="360"/>
      <c r="M3" s="362">
        <f>(+E3+H3+K3)/3</f>
        <v>0.27666666666666667</v>
      </c>
      <c r="N3" s="358" t="s">
        <v>148</v>
      </c>
      <c r="O3" s="353" t="s">
        <v>19</v>
      </c>
      <c r="P3" s="354" t="s">
        <v>149</v>
      </c>
    </row>
    <row r="4" spans="1:16" s="7" customFormat="1" ht="26.4" x14ac:dyDescent="0.25">
      <c r="A4" s="1" t="s">
        <v>257</v>
      </c>
      <c r="B4" s="25" t="s">
        <v>180</v>
      </c>
      <c r="C4" s="214">
        <v>0.95</v>
      </c>
      <c r="D4" s="214">
        <v>0.96</v>
      </c>
      <c r="E4" s="214">
        <v>0.97</v>
      </c>
      <c r="F4" s="214">
        <v>0.96</v>
      </c>
      <c r="G4" s="214">
        <v>0.94</v>
      </c>
      <c r="H4" s="362">
        <v>1.18</v>
      </c>
      <c r="I4" s="391">
        <v>1.18</v>
      </c>
      <c r="J4" s="362">
        <v>1.1399999999999999</v>
      </c>
      <c r="K4" s="362">
        <v>1.1200000000000001</v>
      </c>
      <c r="L4" s="378">
        <v>1.06</v>
      </c>
      <c r="M4" s="378">
        <f>AVERAGE(C4:L4)</f>
        <v>1.0459999999999998</v>
      </c>
      <c r="N4" s="116" t="s">
        <v>24</v>
      </c>
      <c r="O4" s="35" t="s">
        <v>5</v>
      </c>
      <c r="P4" s="4" t="s">
        <v>260</v>
      </c>
    </row>
    <row r="5" spans="1:16" s="7" customFormat="1" ht="26.4" x14ac:dyDescent="0.25">
      <c r="A5" s="1" t="s">
        <v>214</v>
      </c>
      <c r="B5" s="25" t="s">
        <v>216</v>
      </c>
      <c r="C5" s="215"/>
      <c r="D5" s="216"/>
      <c r="E5" s="361">
        <v>8.3799999999999999E-2</v>
      </c>
      <c r="F5" s="215"/>
      <c r="G5" s="215"/>
      <c r="H5" s="361">
        <v>9.4100000000000003E-2</v>
      </c>
      <c r="I5" s="215"/>
      <c r="J5" s="215"/>
      <c r="K5" s="361">
        <v>9.7500000000000003E-2</v>
      </c>
      <c r="L5" s="215"/>
      <c r="M5" s="376">
        <f>(+E5+H5+K5)/3</f>
        <v>9.1799999999999993E-2</v>
      </c>
      <c r="N5" s="75" t="s">
        <v>159</v>
      </c>
      <c r="O5" s="1" t="s">
        <v>19</v>
      </c>
      <c r="P5" s="4" t="s">
        <v>149</v>
      </c>
    </row>
    <row r="6" spans="1:16" s="7" customFormat="1" ht="13.2" x14ac:dyDescent="0.25">
      <c r="A6" s="1" t="s">
        <v>217</v>
      </c>
      <c r="B6" s="25" t="s">
        <v>286</v>
      </c>
      <c r="C6" s="215"/>
      <c r="D6" s="215"/>
      <c r="E6" s="361">
        <v>1.54E-2</v>
      </c>
      <c r="F6" s="216"/>
      <c r="G6" s="216"/>
      <c r="H6" s="396">
        <v>4.9299999999999997E-2</v>
      </c>
      <c r="I6" s="215"/>
      <c r="J6" s="215"/>
      <c r="K6" s="361">
        <v>2.3E-2</v>
      </c>
      <c r="L6" s="215"/>
      <c r="M6" s="376">
        <f>(+E6+H6+K6)/3</f>
        <v>2.9233333333333333E-2</v>
      </c>
      <c r="N6" s="75" t="s">
        <v>159</v>
      </c>
      <c r="O6" s="1" t="s">
        <v>19</v>
      </c>
      <c r="P6" s="4" t="s">
        <v>149</v>
      </c>
    </row>
    <row r="7" spans="1:16" s="7" customFormat="1" ht="26.4" x14ac:dyDescent="0.25">
      <c r="A7" s="1" t="s">
        <v>226</v>
      </c>
      <c r="B7" s="25" t="s">
        <v>192</v>
      </c>
      <c r="C7" s="385">
        <v>12.29</v>
      </c>
      <c r="D7" s="380">
        <v>10.5</v>
      </c>
      <c r="E7" s="380">
        <v>8.67</v>
      </c>
      <c r="F7" s="380">
        <v>11.56</v>
      </c>
      <c r="G7" s="385">
        <v>10.8</v>
      </c>
      <c r="H7" s="385">
        <v>11.67</v>
      </c>
      <c r="I7" s="380">
        <v>10.68</v>
      </c>
      <c r="J7" s="380">
        <v>9.0399999999999991</v>
      </c>
      <c r="K7" s="380">
        <v>11.53</v>
      </c>
      <c r="L7" s="380">
        <v>10.199999999999999</v>
      </c>
      <c r="M7" s="387">
        <f>AVERAGE(C7:L7)</f>
        <v>10.694000000000001</v>
      </c>
      <c r="N7" s="75" t="s">
        <v>143</v>
      </c>
      <c r="O7" s="1" t="s">
        <v>5</v>
      </c>
      <c r="P7" s="4" t="s">
        <v>149</v>
      </c>
    </row>
    <row r="8" spans="1:16" s="7" customFormat="1" ht="20.399999999999999" x14ac:dyDescent="0.25">
      <c r="A8" s="1" t="s">
        <v>268</v>
      </c>
      <c r="B8" s="25" t="s">
        <v>161</v>
      </c>
      <c r="C8" s="386">
        <v>0.65959999999999996</v>
      </c>
      <c r="D8" s="379">
        <v>1.2665</v>
      </c>
      <c r="E8" s="377">
        <v>1.2844</v>
      </c>
      <c r="F8" s="377">
        <v>0.89929999999999999</v>
      </c>
      <c r="G8" s="377">
        <v>1.1625000000000001</v>
      </c>
      <c r="H8" s="390">
        <v>0.60680000000000001</v>
      </c>
      <c r="I8" s="377">
        <v>2.4020999999999999</v>
      </c>
      <c r="J8" s="377">
        <v>1.2665</v>
      </c>
      <c r="K8" s="390">
        <v>0.75870000000000004</v>
      </c>
      <c r="L8" s="390">
        <v>0.79079999999999995</v>
      </c>
      <c r="M8" s="378">
        <f>AVERAGE(C8:L8)</f>
        <v>1.1097199999999998</v>
      </c>
      <c r="N8" s="75" t="s">
        <v>270</v>
      </c>
      <c r="O8" s="1" t="s">
        <v>5</v>
      </c>
      <c r="P8" s="4" t="s">
        <v>7</v>
      </c>
    </row>
    <row r="9" spans="1:16" s="7" customFormat="1" ht="20.399999999999999" x14ac:dyDescent="0.25">
      <c r="A9" s="1" t="s">
        <v>271</v>
      </c>
      <c r="B9" s="25" t="s">
        <v>161</v>
      </c>
      <c r="C9" s="379">
        <v>0.93</v>
      </c>
      <c r="D9" s="379">
        <v>0.93</v>
      </c>
      <c r="E9" s="377">
        <v>0.91</v>
      </c>
      <c r="F9" s="377">
        <v>0.92</v>
      </c>
      <c r="G9" s="379">
        <v>0.94</v>
      </c>
      <c r="H9" s="379">
        <v>0.9</v>
      </c>
      <c r="I9" s="379">
        <v>0.9</v>
      </c>
      <c r="J9" s="379">
        <v>0.9</v>
      </c>
      <c r="K9" s="377">
        <v>0.9</v>
      </c>
      <c r="L9" s="346"/>
      <c r="M9" s="378">
        <f>AVERAGE(C9:L9)</f>
        <v>0.9144444444444445</v>
      </c>
      <c r="N9" s="75" t="s">
        <v>270</v>
      </c>
      <c r="O9" s="1" t="s">
        <v>5</v>
      </c>
      <c r="P9" s="4" t="s">
        <v>7</v>
      </c>
    </row>
    <row r="10" spans="1:16" s="7" customFormat="1" ht="26.4" x14ac:dyDescent="0.25">
      <c r="A10" s="1" t="s">
        <v>272</v>
      </c>
      <c r="B10" s="25" t="s">
        <v>275</v>
      </c>
      <c r="C10" s="215"/>
      <c r="D10" s="215"/>
      <c r="E10" s="380">
        <v>60.14</v>
      </c>
      <c r="F10" s="215"/>
      <c r="G10" s="215"/>
      <c r="H10" s="380">
        <v>81.31</v>
      </c>
      <c r="I10" s="215"/>
      <c r="J10" s="215"/>
      <c r="K10" s="380">
        <v>33.81</v>
      </c>
      <c r="L10" s="215"/>
      <c r="M10" s="380">
        <f>(+E10+H10+K10)/3</f>
        <v>58.419999999999995</v>
      </c>
      <c r="N10" s="75" t="s">
        <v>270</v>
      </c>
      <c r="O10" s="1" t="s">
        <v>19</v>
      </c>
      <c r="P10" s="4" t="s">
        <v>7</v>
      </c>
    </row>
    <row r="11" spans="1:16" s="7" customFormat="1" ht="26.4" x14ac:dyDescent="0.25">
      <c r="A11" s="1" t="s">
        <v>292</v>
      </c>
      <c r="B11" s="25" t="s">
        <v>180</v>
      </c>
      <c r="C11" s="215"/>
      <c r="D11" s="215"/>
      <c r="E11" s="382">
        <v>1.17</v>
      </c>
      <c r="F11" s="216"/>
      <c r="G11" s="216"/>
      <c r="H11" s="382">
        <v>1.1499999999999999</v>
      </c>
      <c r="I11" s="215"/>
      <c r="J11" s="215"/>
      <c r="K11" s="382">
        <v>1.18</v>
      </c>
      <c r="L11" s="215"/>
      <c r="M11" s="382">
        <f>(+E11+H11+K11)/3</f>
        <v>1.1666666666666667</v>
      </c>
      <c r="N11" s="75" t="s">
        <v>117</v>
      </c>
      <c r="O11" s="1" t="s">
        <v>19</v>
      </c>
      <c r="P11" s="4" t="s">
        <v>149</v>
      </c>
    </row>
    <row r="12" spans="1:16" s="7" customFormat="1" ht="26.4" x14ac:dyDescent="0.25">
      <c r="A12" s="1" t="s">
        <v>93</v>
      </c>
      <c r="B12" s="18" t="s">
        <v>201</v>
      </c>
      <c r="C12" s="210"/>
      <c r="D12" s="362">
        <v>1</v>
      </c>
      <c r="E12" s="365"/>
      <c r="F12" s="362">
        <v>1</v>
      </c>
      <c r="G12" s="210"/>
      <c r="H12" s="362">
        <v>1</v>
      </c>
      <c r="I12" s="210"/>
      <c r="J12" s="382">
        <v>1</v>
      </c>
      <c r="K12" s="210"/>
      <c r="L12" s="362">
        <v>1</v>
      </c>
      <c r="M12" s="378">
        <f>+(D12+F12+H12+J12+L12)/5</f>
        <v>1</v>
      </c>
      <c r="N12" s="75" t="s">
        <v>117</v>
      </c>
      <c r="O12" s="1" t="s">
        <v>119</v>
      </c>
      <c r="P12" s="4" t="s">
        <v>16</v>
      </c>
    </row>
    <row r="13" spans="1:16" s="7" customFormat="1" ht="13.2" x14ac:dyDescent="0.25">
      <c r="A13" s="1" t="s">
        <v>94</v>
      </c>
      <c r="B13" s="25" t="s">
        <v>211</v>
      </c>
      <c r="C13" s="210"/>
      <c r="D13" s="362">
        <v>0.22</v>
      </c>
      <c r="E13" s="210"/>
      <c r="F13" s="362">
        <v>0.44</v>
      </c>
      <c r="G13" s="210"/>
      <c r="H13" s="362">
        <v>0.11</v>
      </c>
      <c r="I13" s="210"/>
      <c r="J13" s="382">
        <v>0.33</v>
      </c>
      <c r="K13" s="210"/>
      <c r="L13" s="362">
        <v>0.33</v>
      </c>
      <c r="M13" s="378">
        <f>+(D13+F13+H13+J13+L13)/5</f>
        <v>0.28600000000000003</v>
      </c>
      <c r="N13" s="75" t="s">
        <v>117</v>
      </c>
      <c r="O13" s="1" t="s">
        <v>119</v>
      </c>
      <c r="P13" s="4" t="s">
        <v>16</v>
      </c>
    </row>
    <row r="14" spans="1:16" s="7" customFormat="1" ht="30.6" x14ac:dyDescent="0.25">
      <c r="A14" s="1" t="s">
        <v>96</v>
      </c>
      <c r="B14" s="18" t="s">
        <v>201</v>
      </c>
      <c r="C14" s="210"/>
      <c r="D14" s="210"/>
      <c r="E14" s="362">
        <v>1</v>
      </c>
      <c r="F14" s="210"/>
      <c r="G14" s="210"/>
      <c r="H14" s="195"/>
      <c r="I14" s="210"/>
      <c r="J14" s="210"/>
      <c r="K14" s="195"/>
      <c r="L14" s="210"/>
      <c r="M14" s="234">
        <f>(+E14+H14+K14)/3</f>
        <v>0.33333333333333331</v>
      </c>
      <c r="N14" s="75" t="s">
        <v>230</v>
      </c>
      <c r="O14" s="1" t="s">
        <v>19</v>
      </c>
      <c r="P14" s="4" t="s">
        <v>149</v>
      </c>
    </row>
    <row r="15" spans="1:16" s="7" customFormat="1" ht="30.6" x14ac:dyDescent="0.25">
      <c r="A15" s="1" t="s">
        <v>98</v>
      </c>
      <c r="B15" s="18" t="s">
        <v>201</v>
      </c>
      <c r="C15" s="210"/>
      <c r="D15" s="210"/>
      <c r="E15" s="362">
        <v>1</v>
      </c>
      <c r="F15" s="210"/>
      <c r="G15" s="210"/>
      <c r="H15" s="195"/>
      <c r="I15" s="210"/>
      <c r="J15" s="210"/>
      <c r="K15" s="195"/>
      <c r="L15" s="210"/>
      <c r="M15" s="234">
        <f>(+E15+H15+K15)/3</f>
        <v>0.33333333333333331</v>
      </c>
      <c r="N15" s="75" t="s">
        <v>230</v>
      </c>
      <c r="O15" s="1" t="s">
        <v>19</v>
      </c>
      <c r="P15" s="4" t="s">
        <v>149</v>
      </c>
    </row>
    <row r="16" spans="1:16" s="7" customFormat="1" ht="39.6" x14ac:dyDescent="0.25">
      <c r="A16" s="1" t="s">
        <v>204</v>
      </c>
      <c r="B16" s="25" t="s">
        <v>208</v>
      </c>
      <c r="C16" s="214">
        <v>0.25669999999999998</v>
      </c>
      <c r="D16" s="362">
        <v>0.1124</v>
      </c>
      <c r="E16" s="362">
        <v>6.1499999999999999E-2</v>
      </c>
      <c r="F16" s="362">
        <v>0.21079999999999999</v>
      </c>
      <c r="G16" s="362">
        <v>0.1069</v>
      </c>
      <c r="H16" s="362">
        <v>0.16289999999999999</v>
      </c>
      <c r="I16" s="362">
        <v>9.1600000000000001E-2</v>
      </c>
      <c r="J16" s="362">
        <v>8.72E-2</v>
      </c>
      <c r="K16" s="362">
        <v>0.1583</v>
      </c>
      <c r="L16" s="362">
        <v>0.1055</v>
      </c>
      <c r="M16" s="362">
        <f>AVERAGE(C16:L16)</f>
        <v>0.13538</v>
      </c>
      <c r="N16" s="75" t="s">
        <v>143</v>
      </c>
      <c r="O16" s="1" t="s">
        <v>5</v>
      </c>
      <c r="P16" s="4" t="s">
        <v>182</v>
      </c>
    </row>
    <row r="17" spans="1:16" s="7" customFormat="1" ht="13.2" x14ac:dyDescent="0.25">
      <c r="A17" s="1" t="s">
        <v>231</v>
      </c>
      <c r="B17" s="25" t="s">
        <v>146</v>
      </c>
      <c r="C17" s="214">
        <v>1.1299999999999999</v>
      </c>
      <c r="D17" s="362">
        <v>0.74</v>
      </c>
      <c r="E17" s="260">
        <v>1.26</v>
      </c>
      <c r="F17" s="381">
        <v>0.75</v>
      </c>
      <c r="G17" s="382">
        <v>0.7</v>
      </c>
      <c r="H17" s="362">
        <v>0.77</v>
      </c>
      <c r="I17" s="362">
        <v>0.65</v>
      </c>
      <c r="J17" s="382">
        <v>0.75</v>
      </c>
      <c r="K17" s="362">
        <v>0.93</v>
      </c>
      <c r="L17" s="233">
        <v>1.44</v>
      </c>
      <c r="M17" s="234">
        <f>AVERAGE(C17:L17)</f>
        <v>0.91199999999999992</v>
      </c>
      <c r="N17" s="75" t="s">
        <v>148</v>
      </c>
      <c r="O17" s="1" t="s">
        <v>5</v>
      </c>
      <c r="P17" s="4" t="s">
        <v>181</v>
      </c>
    </row>
    <row r="18" spans="1:16" s="7" customFormat="1" ht="20.399999999999999" x14ac:dyDescent="0.25">
      <c r="A18" s="1" t="s">
        <v>255</v>
      </c>
      <c r="B18" s="18" t="s">
        <v>200</v>
      </c>
      <c r="C18" s="381">
        <v>0.15</v>
      </c>
      <c r="D18" s="381">
        <v>0.18</v>
      </c>
      <c r="E18" s="381">
        <v>0.19</v>
      </c>
      <c r="F18" s="381">
        <v>0.19</v>
      </c>
      <c r="G18" s="381">
        <v>0.19</v>
      </c>
      <c r="H18" s="362">
        <v>0.17</v>
      </c>
      <c r="I18" s="381">
        <v>0.14000000000000001</v>
      </c>
      <c r="J18" s="381">
        <v>0.16</v>
      </c>
      <c r="K18" s="381">
        <v>0.15</v>
      </c>
      <c r="L18" s="381">
        <v>0.15</v>
      </c>
      <c r="M18" s="378">
        <f>AVERAGE(C18:L18)</f>
        <v>0.16699999999999998</v>
      </c>
      <c r="N18" s="75" t="s">
        <v>143</v>
      </c>
      <c r="O18" s="1" t="s">
        <v>5</v>
      </c>
      <c r="P18" s="4" t="s">
        <v>182</v>
      </c>
    </row>
    <row r="19" spans="1:16" s="7" customFormat="1" ht="26.4" x14ac:dyDescent="0.25">
      <c r="A19" s="1" t="s">
        <v>189</v>
      </c>
      <c r="B19" s="394" t="s">
        <v>131</v>
      </c>
      <c r="C19" s="260">
        <v>2.09</v>
      </c>
      <c r="D19" s="260">
        <v>0.69</v>
      </c>
      <c r="E19" s="260">
        <v>0.52</v>
      </c>
      <c r="F19" s="260">
        <v>1.22</v>
      </c>
      <c r="G19" s="260">
        <v>0.55000000000000004</v>
      </c>
      <c r="H19" s="214">
        <v>0.88</v>
      </c>
      <c r="I19" s="260">
        <v>1.59</v>
      </c>
      <c r="J19" s="260">
        <v>0.45</v>
      </c>
      <c r="K19" s="260">
        <v>0.19</v>
      </c>
      <c r="L19" s="381">
        <v>0.15</v>
      </c>
      <c r="M19" s="234">
        <f>AVERAGE(C19:L19)</f>
        <v>0.83299999999999996</v>
      </c>
      <c r="N19" s="75" t="s">
        <v>55</v>
      </c>
      <c r="O19" s="1" t="s">
        <v>5</v>
      </c>
      <c r="P19" s="4" t="s">
        <v>182</v>
      </c>
    </row>
    <row r="20" spans="1:16" s="355" customFormat="1" ht="26.4" x14ac:dyDescent="0.25">
      <c r="A20" s="1" t="s">
        <v>113</v>
      </c>
      <c r="B20" s="357" t="s">
        <v>284</v>
      </c>
      <c r="C20" s="381">
        <v>1</v>
      </c>
      <c r="D20" s="381">
        <v>1</v>
      </c>
      <c r="E20" s="381">
        <v>1</v>
      </c>
      <c r="F20" s="381">
        <v>1</v>
      </c>
      <c r="G20" s="381">
        <v>1</v>
      </c>
      <c r="H20" s="381">
        <v>1</v>
      </c>
      <c r="I20" s="381">
        <v>1</v>
      </c>
      <c r="J20" s="381">
        <v>1</v>
      </c>
      <c r="K20" s="381">
        <v>1</v>
      </c>
      <c r="L20" s="381">
        <v>1</v>
      </c>
      <c r="M20" s="378">
        <f>AVERAGE(C20:L20)</f>
        <v>1</v>
      </c>
      <c r="N20" s="358" t="s">
        <v>55</v>
      </c>
      <c r="O20" s="353" t="s">
        <v>5</v>
      </c>
      <c r="P20" s="354" t="s">
        <v>149</v>
      </c>
    </row>
    <row r="21" spans="1:16" s="7" customFormat="1" ht="66" x14ac:dyDescent="0.25">
      <c r="A21" s="1" t="s">
        <v>33</v>
      </c>
      <c r="B21" s="18" t="s">
        <v>124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351" t="s">
        <v>289</v>
      </c>
      <c r="N21" s="75" t="s">
        <v>148</v>
      </c>
      <c r="O21" s="1" t="s">
        <v>3</v>
      </c>
      <c r="P21" s="4" t="s">
        <v>183</v>
      </c>
    </row>
    <row r="22" spans="1:16" s="7" customFormat="1" ht="26.4" x14ac:dyDescent="0.25">
      <c r="A22" s="75" t="s">
        <v>100</v>
      </c>
      <c r="B22" s="67" t="s">
        <v>171</v>
      </c>
      <c r="C22" s="210"/>
      <c r="D22" s="210"/>
      <c r="E22" s="381">
        <v>1</v>
      </c>
      <c r="F22" s="210"/>
      <c r="G22" s="210"/>
      <c r="H22" s="202"/>
      <c r="I22" s="210"/>
      <c r="J22" s="210"/>
      <c r="K22" s="195"/>
      <c r="L22" s="210"/>
      <c r="M22" s="234">
        <f>(+E22+H22+K22)/3</f>
        <v>0.33333333333333331</v>
      </c>
      <c r="N22" s="75" t="s">
        <v>233</v>
      </c>
      <c r="O22" s="1" t="s">
        <v>19</v>
      </c>
      <c r="P22" s="4" t="s">
        <v>7</v>
      </c>
    </row>
    <row r="23" spans="1:16" s="7" customFormat="1" ht="26.4" x14ac:dyDescent="0.25">
      <c r="A23" s="75" t="s">
        <v>265</v>
      </c>
      <c r="B23" s="67" t="s">
        <v>266</v>
      </c>
      <c r="C23" s="210"/>
      <c r="D23" s="210"/>
      <c r="E23" s="260">
        <v>0.14000000000000001</v>
      </c>
      <c r="F23" s="210"/>
      <c r="G23" s="210"/>
      <c r="H23" s="195"/>
      <c r="I23" s="210"/>
      <c r="J23" s="210"/>
      <c r="K23" s="228"/>
      <c r="L23" s="210"/>
      <c r="M23" s="234">
        <f>(+E23+H23+K23)/3</f>
        <v>4.6666666666666669E-2</v>
      </c>
      <c r="N23" s="75" t="s">
        <v>233</v>
      </c>
      <c r="O23" s="1" t="s">
        <v>19</v>
      </c>
      <c r="P23" s="4" t="s">
        <v>7</v>
      </c>
    </row>
    <row r="24" spans="1:16" s="7" customFormat="1" ht="26.4" x14ac:dyDescent="0.25">
      <c r="A24" s="1" t="s">
        <v>101</v>
      </c>
      <c r="B24" s="67" t="s">
        <v>112</v>
      </c>
      <c r="C24" s="362">
        <v>0</v>
      </c>
      <c r="D24" s="362">
        <v>0</v>
      </c>
      <c r="E24" s="362">
        <v>0</v>
      </c>
      <c r="F24" s="362">
        <v>0</v>
      </c>
      <c r="G24" s="362">
        <v>0</v>
      </c>
      <c r="H24" s="362">
        <v>0</v>
      </c>
      <c r="I24" s="362">
        <v>0</v>
      </c>
      <c r="J24" s="362">
        <v>0</v>
      </c>
      <c r="K24" s="362">
        <v>0</v>
      </c>
      <c r="L24" s="362">
        <v>0</v>
      </c>
      <c r="M24" s="378">
        <f>AVERAGE(C24:L24)</f>
        <v>0</v>
      </c>
      <c r="N24" s="75" t="s">
        <v>117</v>
      </c>
      <c r="O24" s="1" t="s">
        <v>5</v>
      </c>
      <c r="P24" s="4" t="s">
        <v>16</v>
      </c>
    </row>
    <row r="25" spans="1:16" s="7" customFormat="1" ht="26.4" x14ac:dyDescent="0.25">
      <c r="A25" s="1" t="s">
        <v>267</v>
      </c>
      <c r="B25" s="25" t="s">
        <v>276</v>
      </c>
      <c r="C25" s="210"/>
      <c r="D25" s="210"/>
      <c r="E25" s="210"/>
      <c r="F25" s="362">
        <v>1</v>
      </c>
      <c r="G25" s="210"/>
      <c r="H25" s="210"/>
      <c r="I25" s="210"/>
      <c r="J25" s="214">
        <v>0.98</v>
      </c>
      <c r="K25" s="210"/>
      <c r="L25" s="210"/>
      <c r="M25" s="234">
        <f>(+F25+J25)/2</f>
        <v>0.99</v>
      </c>
      <c r="N25" s="1" t="s">
        <v>234</v>
      </c>
      <c r="O25" s="1" t="s">
        <v>54</v>
      </c>
      <c r="P25" s="4" t="s">
        <v>235</v>
      </c>
    </row>
    <row r="26" spans="1:16" s="7" customFormat="1" ht="20.399999999999999" x14ac:dyDescent="0.25">
      <c r="A26" s="1" t="s">
        <v>237</v>
      </c>
      <c r="B26" s="25" t="s">
        <v>210</v>
      </c>
      <c r="C26" s="210"/>
      <c r="D26" s="210"/>
      <c r="E26" s="210"/>
      <c r="F26" s="210"/>
      <c r="G26" s="210"/>
      <c r="H26" s="349"/>
      <c r="I26" s="210"/>
      <c r="J26" s="210"/>
      <c r="K26" s="210"/>
      <c r="L26" s="210"/>
      <c r="M26" s="234">
        <f>+H26</f>
        <v>0</v>
      </c>
      <c r="N26" s="75" t="s">
        <v>238</v>
      </c>
      <c r="O26" s="1" t="s">
        <v>4</v>
      </c>
      <c r="P26" s="4" t="s">
        <v>239</v>
      </c>
    </row>
    <row r="27" spans="1:16" s="7" customFormat="1" ht="40.799999999999997" x14ac:dyDescent="0.25">
      <c r="A27" s="1" t="s">
        <v>121</v>
      </c>
      <c r="B27" s="394" t="s">
        <v>223</v>
      </c>
      <c r="C27" s="233">
        <v>0.66666666666666663</v>
      </c>
      <c r="D27" s="362">
        <v>0.86956521739130432</v>
      </c>
      <c r="E27" s="233">
        <v>0.8</v>
      </c>
      <c r="F27" s="362">
        <v>0.84615384615384615</v>
      </c>
      <c r="G27" s="233">
        <v>0.80952380952380953</v>
      </c>
      <c r="H27" s="233">
        <v>0.77777777777777779</v>
      </c>
      <c r="I27" s="382">
        <v>0.95238095238095233</v>
      </c>
      <c r="J27" s="382">
        <v>0.92307692307692313</v>
      </c>
      <c r="K27" s="233">
        <v>0.76666666666666672</v>
      </c>
      <c r="L27" s="233">
        <v>0.78260869565217395</v>
      </c>
      <c r="M27" s="234">
        <f>AVERAGE(C27:L27)</f>
        <v>0.81944205552901206</v>
      </c>
      <c r="N27" s="1" t="s">
        <v>259</v>
      </c>
      <c r="O27" s="1" t="s">
        <v>5</v>
      </c>
      <c r="P27" s="4" t="s">
        <v>123</v>
      </c>
    </row>
    <row r="28" spans="1:16" s="7" customFormat="1" ht="13.2" x14ac:dyDescent="0.25">
      <c r="A28" s="1" t="s">
        <v>56</v>
      </c>
      <c r="B28" s="25" t="s">
        <v>135</v>
      </c>
      <c r="C28" s="210"/>
      <c r="D28" s="210"/>
      <c r="E28" s="210"/>
      <c r="F28" s="362">
        <v>0.81899999999999995</v>
      </c>
      <c r="G28" s="210"/>
      <c r="H28" s="210"/>
      <c r="I28" s="210"/>
      <c r="J28" s="362">
        <v>1</v>
      </c>
      <c r="K28" s="210"/>
      <c r="L28" s="210"/>
      <c r="M28" s="378">
        <f>(+F28+J28)/2</f>
        <v>0.90949999999999998</v>
      </c>
      <c r="N28" s="75" t="s">
        <v>24</v>
      </c>
      <c r="O28" s="1" t="s">
        <v>54</v>
      </c>
      <c r="P28" s="4" t="s">
        <v>16</v>
      </c>
    </row>
    <row r="29" spans="1:16" s="7" customFormat="1" ht="13.2" x14ac:dyDescent="0.25">
      <c r="A29" s="1" t="s">
        <v>38</v>
      </c>
      <c r="B29" s="27" t="s">
        <v>136</v>
      </c>
      <c r="C29" s="362">
        <v>0</v>
      </c>
      <c r="D29" s="362">
        <v>0</v>
      </c>
      <c r="E29" s="362">
        <v>0</v>
      </c>
      <c r="F29" s="362">
        <v>0</v>
      </c>
      <c r="G29" s="362">
        <v>0</v>
      </c>
      <c r="H29" s="362">
        <v>0</v>
      </c>
      <c r="I29" s="362">
        <v>0</v>
      </c>
      <c r="J29" s="362">
        <v>0</v>
      </c>
      <c r="K29" s="362">
        <v>0</v>
      </c>
      <c r="L29" s="362">
        <v>0</v>
      </c>
      <c r="M29" s="378">
        <f>AVERAGE(C29:L29)</f>
        <v>0</v>
      </c>
      <c r="N29" s="75" t="s">
        <v>24</v>
      </c>
      <c r="O29" s="1" t="s">
        <v>5</v>
      </c>
      <c r="P29" s="4" t="s">
        <v>16</v>
      </c>
    </row>
    <row r="30" spans="1:16" s="7" customFormat="1" ht="13.2" x14ac:dyDescent="0.25">
      <c r="A30" s="449" t="s">
        <v>39</v>
      </c>
      <c r="B30" s="222" t="s">
        <v>137</v>
      </c>
      <c r="C30" s="382">
        <v>0.98</v>
      </c>
      <c r="D30" s="362">
        <v>0.98</v>
      </c>
      <c r="E30" s="233">
        <v>0.89</v>
      </c>
      <c r="F30" s="233">
        <v>0.95</v>
      </c>
      <c r="G30" s="233">
        <v>0.96</v>
      </c>
      <c r="H30" s="233">
        <v>0.96</v>
      </c>
      <c r="I30" s="382">
        <v>0.98</v>
      </c>
      <c r="J30" s="382">
        <v>0.98</v>
      </c>
      <c r="K30" s="382">
        <v>0.98</v>
      </c>
      <c r="L30" s="382">
        <v>1</v>
      </c>
      <c r="M30" s="234">
        <f>AVERAGE(C30:L30)</f>
        <v>0.96599999999999997</v>
      </c>
      <c r="N30" s="75" t="s">
        <v>24</v>
      </c>
      <c r="O30" s="1" t="s">
        <v>5</v>
      </c>
      <c r="P30" s="4" t="s">
        <v>16</v>
      </c>
    </row>
    <row r="31" spans="1:16" s="7" customFormat="1" ht="13.2" x14ac:dyDescent="0.25">
      <c r="A31" s="450"/>
      <c r="B31" s="222" t="s">
        <v>137</v>
      </c>
      <c r="C31" s="382">
        <v>1</v>
      </c>
      <c r="D31" s="382">
        <v>1</v>
      </c>
      <c r="E31" s="382">
        <v>1</v>
      </c>
      <c r="F31" s="382">
        <v>1</v>
      </c>
      <c r="G31" s="382">
        <v>1</v>
      </c>
      <c r="H31" s="382">
        <v>1</v>
      </c>
      <c r="I31" s="382">
        <v>1</v>
      </c>
      <c r="J31" s="382">
        <v>1</v>
      </c>
      <c r="K31" s="382">
        <v>1</v>
      </c>
      <c r="L31" s="382">
        <v>1</v>
      </c>
      <c r="M31" s="378">
        <f>AVERAGE(C31:L31)</f>
        <v>1</v>
      </c>
      <c r="N31" s="75" t="s">
        <v>24</v>
      </c>
      <c r="O31" s="1" t="s">
        <v>5</v>
      </c>
      <c r="P31" s="4" t="s">
        <v>16</v>
      </c>
    </row>
    <row r="32" spans="1:16" s="7" customFormat="1" ht="13.2" x14ac:dyDescent="0.25">
      <c r="A32" s="1" t="s">
        <v>293</v>
      </c>
      <c r="B32" s="25" t="s">
        <v>252</v>
      </c>
      <c r="C32" s="362">
        <v>0.69299999999999995</v>
      </c>
      <c r="D32" s="362">
        <v>0.77100000000000002</v>
      </c>
      <c r="E32" s="362">
        <v>5.7000000000000002E-2</v>
      </c>
      <c r="F32" s="362">
        <v>0.115</v>
      </c>
      <c r="G32" s="362">
        <v>0.191</v>
      </c>
      <c r="H32" s="382">
        <v>0.248</v>
      </c>
      <c r="I32" s="382">
        <v>0.30099999999999999</v>
      </c>
      <c r="J32" s="382">
        <v>0.36699999999999999</v>
      </c>
      <c r="K32" s="382">
        <v>0.42899999999999999</v>
      </c>
      <c r="L32" s="382">
        <v>0.48599999999999999</v>
      </c>
      <c r="M32" s="378">
        <f>+L32</f>
        <v>0.48599999999999999</v>
      </c>
      <c r="N32" s="75" t="s">
        <v>243</v>
      </c>
      <c r="O32" s="1" t="s">
        <v>5</v>
      </c>
      <c r="P32" s="4" t="s">
        <v>16</v>
      </c>
    </row>
    <row r="33" spans="1:16" s="7" customFormat="1" ht="13.2" x14ac:dyDescent="0.25">
      <c r="A33" s="1" t="s">
        <v>294</v>
      </c>
      <c r="B33" s="25" t="s">
        <v>252</v>
      </c>
      <c r="C33" s="383">
        <v>0.751</v>
      </c>
      <c r="D33" s="383">
        <v>0.78800000000000003</v>
      </c>
      <c r="E33" s="383">
        <v>7.3999999999999996E-2</v>
      </c>
      <c r="F33" s="383">
        <v>0.13900000000000001</v>
      </c>
      <c r="G33" s="362">
        <v>0.193</v>
      </c>
      <c r="H33" s="362">
        <v>0.25800000000000001</v>
      </c>
      <c r="I33" s="362">
        <v>0.32900000000000001</v>
      </c>
      <c r="J33" s="362">
        <v>0.38700000000000001</v>
      </c>
      <c r="K33" s="362">
        <v>0.439</v>
      </c>
      <c r="L33" s="362">
        <v>0.504</v>
      </c>
      <c r="M33" s="378">
        <f>+L33</f>
        <v>0.504</v>
      </c>
      <c r="N33" s="75" t="s">
        <v>243</v>
      </c>
      <c r="O33" s="1" t="s">
        <v>5</v>
      </c>
      <c r="P33" s="4" t="s">
        <v>16</v>
      </c>
    </row>
    <row r="34" spans="1:16" s="7" customFormat="1" ht="13.2" x14ac:dyDescent="0.25">
      <c r="A34" s="1" t="s">
        <v>77</v>
      </c>
      <c r="B34" s="26" t="s">
        <v>86</v>
      </c>
      <c r="C34" s="210"/>
      <c r="D34" s="210"/>
      <c r="E34" s="210"/>
      <c r="F34" s="362">
        <v>0.81799999999999995</v>
      </c>
      <c r="G34" s="210"/>
      <c r="H34" s="210"/>
      <c r="I34" s="210"/>
      <c r="J34" s="362">
        <v>0.9</v>
      </c>
      <c r="K34" s="210"/>
      <c r="L34" s="210"/>
      <c r="M34" s="378">
        <f>(+F34+J34)/2</f>
        <v>0.85899999999999999</v>
      </c>
      <c r="N34" s="75" t="s">
        <v>243</v>
      </c>
      <c r="O34" s="1" t="s">
        <v>54</v>
      </c>
      <c r="P34" s="4" t="s">
        <v>16</v>
      </c>
    </row>
    <row r="35" spans="1:16" s="7" customFormat="1" ht="13.2" x14ac:dyDescent="0.25">
      <c r="A35" s="1" t="s">
        <v>78</v>
      </c>
      <c r="B35" s="26">
        <v>0</v>
      </c>
      <c r="C35" s="382">
        <v>0</v>
      </c>
      <c r="D35" s="382">
        <v>0</v>
      </c>
      <c r="E35" s="382">
        <v>0</v>
      </c>
      <c r="F35" s="382">
        <v>0</v>
      </c>
      <c r="G35" s="382">
        <v>0</v>
      </c>
      <c r="H35" s="382">
        <v>0</v>
      </c>
      <c r="I35" s="382">
        <v>0</v>
      </c>
      <c r="J35" s="382">
        <v>0</v>
      </c>
      <c r="K35" s="382">
        <v>0</v>
      </c>
      <c r="L35" s="382">
        <v>0</v>
      </c>
      <c r="M35" s="378">
        <f>AVERAGE(C35:L35)</f>
        <v>0</v>
      </c>
      <c r="N35" s="75" t="s">
        <v>243</v>
      </c>
      <c r="O35" s="1" t="s">
        <v>5</v>
      </c>
      <c r="P35" s="4" t="s">
        <v>16</v>
      </c>
    </row>
    <row r="36" spans="1:16" s="7" customFormat="1" ht="26.4" x14ac:dyDescent="0.25">
      <c r="A36" s="1" t="s">
        <v>225</v>
      </c>
      <c r="B36" s="26" t="s">
        <v>212</v>
      </c>
      <c r="C36" s="382">
        <v>1</v>
      </c>
      <c r="D36" s="382">
        <v>1</v>
      </c>
      <c r="E36" s="382">
        <v>1</v>
      </c>
      <c r="F36" s="382">
        <v>1</v>
      </c>
      <c r="G36" s="382">
        <v>1</v>
      </c>
      <c r="H36" s="382">
        <v>1</v>
      </c>
      <c r="I36" s="382">
        <v>1</v>
      </c>
      <c r="J36" s="382">
        <v>1</v>
      </c>
      <c r="K36" s="382">
        <v>1</v>
      </c>
      <c r="L36" s="382">
        <v>1</v>
      </c>
      <c r="M36" s="378">
        <f>AVERAGE(C36:L36)</f>
        <v>1</v>
      </c>
      <c r="N36" s="75" t="s">
        <v>243</v>
      </c>
      <c r="O36" s="1" t="s">
        <v>5</v>
      </c>
      <c r="P36" s="4" t="s">
        <v>16</v>
      </c>
    </row>
    <row r="37" spans="1:16" s="7" customFormat="1" ht="13.2" x14ac:dyDescent="0.25">
      <c r="A37" s="1" t="s">
        <v>244</v>
      </c>
      <c r="B37" s="26">
        <v>1</v>
      </c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351" t="s">
        <v>289</v>
      </c>
      <c r="N37" s="75" t="s">
        <v>243</v>
      </c>
      <c r="O37" s="1" t="s">
        <v>3</v>
      </c>
      <c r="P37" s="4" t="s">
        <v>16</v>
      </c>
    </row>
    <row r="38" spans="1:16" s="7" customFormat="1" ht="26.4" x14ac:dyDescent="0.25">
      <c r="A38" s="1" t="s">
        <v>88</v>
      </c>
      <c r="B38" s="25" t="s">
        <v>166</v>
      </c>
      <c r="C38" s="214">
        <v>1.3</v>
      </c>
      <c r="D38" s="362">
        <v>0.72</v>
      </c>
      <c r="E38" s="362">
        <v>0.65</v>
      </c>
      <c r="F38" s="362">
        <v>1</v>
      </c>
      <c r="G38" s="362">
        <v>0.75</v>
      </c>
      <c r="H38" s="362">
        <v>0.96</v>
      </c>
      <c r="I38" s="362">
        <v>1</v>
      </c>
      <c r="J38" s="362">
        <v>0</v>
      </c>
      <c r="K38" s="362">
        <v>0</v>
      </c>
      <c r="L38" s="362">
        <v>0.75</v>
      </c>
      <c r="M38" s="378">
        <f>AVERAGE(C38:L38)</f>
        <v>0.71299999999999997</v>
      </c>
      <c r="N38" s="75" t="s">
        <v>18</v>
      </c>
      <c r="O38" s="1" t="s">
        <v>5</v>
      </c>
      <c r="P38" s="4" t="s">
        <v>16</v>
      </c>
    </row>
    <row r="39" spans="1:16" s="7" customFormat="1" ht="13.2" x14ac:dyDescent="0.25">
      <c r="A39" s="1" t="s">
        <v>89</v>
      </c>
      <c r="B39" s="25" t="s">
        <v>258</v>
      </c>
      <c r="C39" s="362">
        <v>0.252</v>
      </c>
      <c r="D39" s="362">
        <v>0.28199999999999997</v>
      </c>
      <c r="E39" s="362">
        <v>0.27100000000000002</v>
      </c>
      <c r="F39" s="362">
        <v>0.27200000000000002</v>
      </c>
      <c r="G39" s="362">
        <v>0.25900000000000001</v>
      </c>
      <c r="H39" s="362">
        <v>0.192</v>
      </c>
      <c r="I39" s="362">
        <v>0.23300000000000001</v>
      </c>
      <c r="J39" s="362">
        <v>0.2</v>
      </c>
      <c r="K39" s="362">
        <v>0.223</v>
      </c>
      <c r="L39" s="214">
        <v>1.44</v>
      </c>
      <c r="M39" s="378">
        <f>AVERAGE(C39:L39)</f>
        <v>0.36239999999999994</v>
      </c>
      <c r="N39" s="75" t="s">
        <v>18</v>
      </c>
      <c r="O39" s="1" t="s">
        <v>5</v>
      </c>
      <c r="P39" s="4" t="s">
        <v>16</v>
      </c>
    </row>
    <row r="40" spans="1:16" s="7" customFormat="1" ht="20.399999999999999" x14ac:dyDescent="0.25">
      <c r="A40" s="1" t="s">
        <v>247</v>
      </c>
      <c r="B40" s="25" t="s">
        <v>165</v>
      </c>
      <c r="C40" s="384">
        <v>0</v>
      </c>
      <c r="D40" s="384">
        <v>-1</v>
      </c>
      <c r="E40" s="384">
        <v>0</v>
      </c>
      <c r="F40" s="384">
        <v>0</v>
      </c>
      <c r="G40" s="377">
        <v>0</v>
      </c>
      <c r="H40" s="377">
        <v>0</v>
      </c>
      <c r="I40" s="377">
        <v>-0.03</v>
      </c>
      <c r="J40" s="377">
        <v>-0.01</v>
      </c>
      <c r="K40" s="377">
        <v>0</v>
      </c>
      <c r="L40" s="377">
        <v>-0.01</v>
      </c>
      <c r="M40" s="392">
        <f>AVERAGE(C40:L40)</f>
        <v>-0.10500000000000001</v>
      </c>
      <c r="N40" s="1" t="s">
        <v>143</v>
      </c>
      <c r="O40" s="1" t="s">
        <v>5</v>
      </c>
      <c r="P40" s="4" t="s">
        <v>149</v>
      </c>
    </row>
    <row r="41" spans="1:16" s="7" customFormat="1" ht="30.6" x14ac:dyDescent="0.25">
      <c r="A41" s="75" t="s">
        <v>283</v>
      </c>
      <c r="B41" s="25"/>
      <c r="C41" s="210"/>
      <c r="D41" s="210"/>
      <c r="E41" s="210"/>
      <c r="F41" s="210"/>
      <c r="G41" s="210"/>
      <c r="H41" s="388">
        <v>0</v>
      </c>
      <c r="I41" s="210"/>
      <c r="J41" s="210"/>
      <c r="K41" s="210"/>
      <c r="L41" s="210"/>
      <c r="M41" s="393">
        <f>+H41</f>
        <v>0</v>
      </c>
      <c r="N41" s="1" t="s">
        <v>51</v>
      </c>
      <c r="O41" s="1" t="s">
        <v>4</v>
      </c>
      <c r="P41" s="4" t="s">
        <v>7</v>
      </c>
    </row>
    <row r="42" spans="1:16" s="7" customFormat="1" ht="20.399999999999999" x14ac:dyDescent="0.25">
      <c r="A42" s="1" t="s">
        <v>40</v>
      </c>
      <c r="B42" s="25" t="s">
        <v>139</v>
      </c>
      <c r="C42" s="210"/>
      <c r="D42" s="210"/>
      <c r="E42" s="210"/>
      <c r="F42" s="210"/>
      <c r="G42" s="210"/>
      <c r="H42" s="362">
        <v>1.17</v>
      </c>
      <c r="I42" s="210"/>
      <c r="J42" s="210"/>
      <c r="K42" s="210"/>
      <c r="L42" s="210"/>
      <c r="M42" s="393">
        <f>+H42</f>
        <v>1.17</v>
      </c>
      <c r="N42" s="1" t="s">
        <v>51</v>
      </c>
      <c r="O42" s="447" t="s">
        <v>4</v>
      </c>
      <c r="P42" s="4" t="s">
        <v>7</v>
      </c>
    </row>
    <row r="43" spans="1:16" s="7" customFormat="1" ht="21" thickBot="1" x14ac:dyDescent="0.3">
      <c r="A43" s="1" t="s">
        <v>282</v>
      </c>
      <c r="B43" s="28" t="s">
        <v>139</v>
      </c>
      <c r="C43" s="210"/>
      <c r="D43" s="210"/>
      <c r="E43" s="210"/>
      <c r="F43" s="210"/>
      <c r="G43" s="210"/>
      <c r="H43" s="389">
        <v>1</v>
      </c>
      <c r="I43" s="215"/>
      <c r="J43" s="215"/>
      <c r="K43" s="215"/>
      <c r="L43" s="215"/>
      <c r="M43" s="393">
        <f>+H43</f>
        <v>1</v>
      </c>
      <c r="N43" s="9" t="s">
        <v>14</v>
      </c>
      <c r="O43" s="448"/>
      <c r="P43" s="11" t="s">
        <v>7</v>
      </c>
    </row>
    <row r="44" spans="1:16" x14ac:dyDescent="0.2">
      <c r="B44" s="30">
        <v>1</v>
      </c>
      <c r="C44" s="8">
        <f>+C45+C46+C47</f>
        <v>22</v>
      </c>
      <c r="D44" s="8">
        <f t="shared" ref="D44:L44" si="0">+D45+D46+D47</f>
        <v>24</v>
      </c>
      <c r="E44" s="8">
        <f t="shared" si="0"/>
        <v>31</v>
      </c>
      <c r="F44" s="8">
        <f t="shared" si="0"/>
        <v>27</v>
      </c>
      <c r="G44" s="8">
        <f t="shared" si="0"/>
        <v>22</v>
      </c>
      <c r="H44" s="8">
        <f t="shared" si="0"/>
        <v>37</v>
      </c>
      <c r="I44" s="8">
        <f t="shared" si="0"/>
        <v>22</v>
      </c>
      <c r="J44" s="8">
        <f t="shared" si="0"/>
        <v>27</v>
      </c>
      <c r="K44" s="8">
        <f t="shared" si="0"/>
        <v>31</v>
      </c>
      <c r="L44" s="8">
        <f t="shared" si="0"/>
        <v>24</v>
      </c>
      <c r="M44" s="197"/>
      <c r="N44" s="8">
        <f>SUM(C44:L44)</f>
        <v>267</v>
      </c>
      <c r="O44" s="30">
        <v>1</v>
      </c>
    </row>
    <row r="45" spans="1:16" x14ac:dyDescent="0.2">
      <c r="B45" s="8" t="s">
        <v>287</v>
      </c>
      <c r="C45" s="8">
        <v>14</v>
      </c>
      <c r="D45" s="8">
        <v>21</v>
      </c>
      <c r="E45" s="8">
        <f>6*4</f>
        <v>24</v>
      </c>
      <c r="F45" s="8">
        <v>23</v>
      </c>
      <c r="G45" s="8">
        <v>17</v>
      </c>
      <c r="H45" s="8">
        <v>28</v>
      </c>
      <c r="I45" s="8">
        <v>21</v>
      </c>
      <c r="J45" s="8">
        <v>25</v>
      </c>
      <c r="K45" s="8">
        <v>23</v>
      </c>
      <c r="L45" s="8">
        <v>18</v>
      </c>
      <c r="N45" s="8">
        <f>SUM(C45:L45)</f>
        <v>214</v>
      </c>
      <c r="O45" s="30">
        <f>+N45*O44/N44</f>
        <v>0.80149812734082393</v>
      </c>
    </row>
    <row r="46" spans="1:16" x14ac:dyDescent="0.2">
      <c r="B46" s="8" t="s">
        <v>288</v>
      </c>
      <c r="C46" s="8">
        <v>8</v>
      </c>
      <c r="D46" s="8">
        <v>3</v>
      </c>
      <c r="E46" s="8">
        <v>7</v>
      </c>
      <c r="F46" s="8">
        <v>4</v>
      </c>
      <c r="G46" s="8">
        <v>5</v>
      </c>
      <c r="H46" s="8">
        <v>4</v>
      </c>
      <c r="I46" s="8">
        <v>1</v>
      </c>
      <c r="J46" s="8">
        <v>2</v>
      </c>
      <c r="K46" s="8">
        <v>4</v>
      </c>
      <c r="L46" s="8">
        <v>5</v>
      </c>
      <c r="N46" s="8">
        <f>SUM(C46:L46)</f>
        <v>43</v>
      </c>
      <c r="O46" s="194">
        <f>+(N46+N47)*O44/N44</f>
        <v>0.19850187265917604</v>
      </c>
    </row>
    <row r="47" spans="1:16" x14ac:dyDescent="0.2">
      <c r="B47" s="8" t="s">
        <v>295</v>
      </c>
      <c r="H47" s="8">
        <v>5</v>
      </c>
      <c r="K47" s="8">
        <v>4</v>
      </c>
      <c r="L47" s="8">
        <v>1</v>
      </c>
      <c r="N47" s="8">
        <f>SUM(C47:L47)</f>
        <v>10</v>
      </c>
    </row>
    <row r="48" spans="1:16" x14ac:dyDescent="0.2">
      <c r="C48" s="194">
        <f>+C45*$B$44/C44</f>
        <v>0.63636363636363635</v>
      </c>
      <c r="D48" s="194">
        <f t="shared" ref="D48:F48" si="1">+D45*$B$44/D44</f>
        <v>0.875</v>
      </c>
      <c r="E48" s="194">
        <f>+E45*$B$44/E44</f>
        <v>0.77419354838709675</v>
      </c>
      <c r="F48" s="194">
        <f t="shared" si="1"/>
        <v>0.85185185185185186</v>
      </c>
    </row>
    <row r="49" spans="3:7" x14ac:dyDescent="0.2">
      <c r="C49" s="194">
        <f>+C46*$B$44/C44</f>
        <v>0.36363636363636365</v>
      </c>
      <c r="D49" s="194">
        <f>+D46*$B$44/D44</f>
        <v>0.125</v>
      </c>
      <c r="E49" s="194">
        <f>+E46*$B$44/E44</f>
        <v>0.22580645161290322</v>
      </c>
      <c r="F49" s="194">
        <f>+F46*$B$44/F44</f>
        <v>0.14814814814814814</v>
      </c>
    </row>
    <row r="50" spans="3:7" ht="17.399999999999999" x14ac:dyDescent="0.3">
      <c r="G50" s="68"/>
    </row>
    <row r="51" spans="3:7" x14ac:dyDescent="0.2">
      <c r="D51" s="8">
        <v>97</v>
      </c>
    </row>
    <row r="52" spans="3:7" x14ac:dyDescent="0.2">
      <c r="D52" s="8">
        <v>19</v>
      </c>
      <c r="F52" s="72"/>
    </row>
    <row r="53" spans="3:7" x14ac:dyDescent="0.2">
      <c r="D53" s="194">
        <f>+D52/D51</f>
        <v>0.19587628865979381</v>
      </c>
    </row>
    <row r="55" spans="3:7" x14ac:dyDescent="0.2">
      <c r="D55" s="8">
        <f>+C44+D44+E44+F44+G44+H44+I44+J44+K44+L44</f>
        <v>267</v>
      </c>
    </row>
  </sheetData>
  <mergeCells count="2">
    <mergeCell ref="O42:O43"/>
    <mergeCell ref="A30:A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A1:AA30"/>
  <sheetViews>
    <sheetView topLeftCell="A4" zoomScaleNormal="148" zoomScaleSheetLayoutView="80" workbookViewId="0">
      <selection activeCell="R28" sqref="R28"/>
    </sheetView>
  </sheetViews>
  <sheetFormatPr baseColWidth="10" defaultColWidth="11.44140625" defaultRowHeight="10.199999999999999" x14ac:dyDescent="0.2"/>
  <cols>
    <col min="1" max="1" width="15.33203125" style="8" customWidth="1"/>
    <col min="2" max="2" width="13.44140625" style="8" customWidth="1"/>
    <col min="3" max="3" width="17.88671875" style="8" customWidth="1"/>
    <col min="4" max="4" width="14.5546875" style="8" customWidth="1"/>
    <col min="5" max="8" width="3" style="8" customWidth="1"/>
    <col min="9" max="9" width="21.88671875" style="8" customWidth="1"/>
    <col min="10" max="10" width="8" style="8" customWidth="1"/>
    <col min="11" max="11" width="7.6640625" style="8" bestFit="1" customWidth="1"/>
    <col min="12" max="12" width="7.88671875" style="8" bestFit="1" customWidth="1"/>
    <col min="13" max="13" width="7" style="8" bestFit="1" customWidth="1"/>
    <col min="14" max="22" width="7.88671875" style="8" customWidth="1"/>
    <col min="23" max="23" width="12.6640625" style="8" customWidth="1"/>
    <col min="24" max="24" width="13.109375" style="8" customWidth="1"/>
    <col min="25" max="25" width="15" style="8" customWidth="1"/>
    <col min="26" max="28" width="11" style="8" customWidth="1"/>
    <col min="29" max="16384" width="11.44140625" style="8"/>
  </cols>
  <sheetData>
    <row r="1" spans="1:27" ht="12.7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60"/>
    </row>
    <row r="2" spans="1:27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3"/>
      <c r="Y2" s="464"/>
    </row>
    <row r="3" spans="1:27" ht="17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1"/>
      <c r="X3" s="13" t="s">
        <v>67</v>
      </c>
      <c r="Y3" s="5" t="s">
        <v>68</v>
      </c>
    </row>
    <row r="4" spans="1:27" ht="22.5" customHeight="1" thickBot="1" x14ac:dyDescent="0.25">
      <c r="A4" s="465"/>
      <c r="B4" s="466"/>
      <c r="C4" s="467"/>
      <c r="D4" s="458" t="s">
        <v>62</v>
      </c>
      <c r="E4" s="459"/>
      <c r="F4" s="459"/>
      <c r="G4" s="459"/>
      <c r="H4" s="459"/>
      <c r="I4" s="459"/>
      <c r="J4" s="459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60"/>
      <c r="X4" s="12" t="s">
        <v>64</v>
      </c>
      <c r="Y4" s="6">
        <v>39587</v>
      </c>
    </row>
    <row r="5" spans="1:27" ht="15.75" customHeight="1" thickBot="1" x14ac:dyDescent="0.25">
      <c r="A5" s="461"/>
      <c r="B5" s="462"/>
      <c r="C5" s="464"/>
      <c r="D5" s="461"/>
      <c r="E5" s="462"/>
      <c r="F5" s="462"/>
      <c r="G5" s="462"/>
      <c r="H5" s="462"/>
      <c r="I5" s="462"/>
      <c r="J5" s="46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464"/>
      <c r="X5" s="13" t="s">
        <v>65</v>
      </c>
      <c r="Y5" s="5">
        <v>5</v>
      </c>
    </row>
    <row r="6" spans="1:27" s="14" customFormat="1" ht="72" customHeight="1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70</v>
      </c>
      <c r="F6" s="38" t="s">
        <v>71</v>
      </c>
      <c r="G6" s="38" t="s">
        <v>72</v>
      </c>
      <c r="H6" s="38" t="s">
        <v>73</v>
      </c>
      <c r="I6" s="33" t="s">
        <v>29</v>
      </c>
      <c r="J6" s="39" t="s">
        <v>0</v>
      </c>
      <c r="K6" s="64">
        <v>39814</v>
      </c>
      <c r="L6" s="64">
        <v>39845</v>
      </c>
      <c r="M6" s="64">
        <v>39873</v>
      </c>
      <c r="N6" s="64">
        <v>39904</v>
      </c>
      <c r="O6" s="64">
        <v>39934</v>
      </c>
      <c r="P6" s="64">
        <v>39965</v>
      </c>
      <c r="Q6" s="64">
        <v>39995</v>
      </c>
      <c r="R6" s="64">
        <v>40026</v>
      </c>
      <c r="S6" s="64">
        <v>40057</v>
      </c>
      <c r="T6" s="64">
        <v>40087</v>
      </c>
      <c r="U6" s="64">
        <v>40118</v>
      </c>
      <c r="V6" s="64">
        <v>40148</v>
      </c>
      <c r="W6" s="32" t="s">
        <v>6</v>
      </c>
      <c r="X6" s="32" t="s">
        <v>1</v>
      </c>
      <c r="Y6" s="34" t="s">
        <v>2</v>
      </c>
    </row>
    <row r="7" spans="1:27" s="7" customFormat="1" ht="30.6" x14ac:dyDescent="0.25">
      <c r="A7" s="456" t="s">
        <v>26</v>
      </c>
      <c r="B7" s="450" t="s">
        <v>8</v>
      </c>
      <c r="C7" s="450" t="s">
        <v>42</v>
      </c>
      <c r="D7" s="35" t="s">
        <v>31</v>
      </c>
      <c r="E7" s="35">
        <v>1</v>
      </c>
      <c r="F7" s="35">
        <v>1</v>
      </c>
      <c r="G7" s="35"/>
      <c r="H7" s="35"/>
      <c r="I7" s="71" t="s">
        <v>147</v>
      </c>
      <c r="J7" s="36" t="s">
        <v>58</v>
      </c>
      <c r="K7" s="47">
        <v>0.97</v>
      </c>
      <c r="L7" s="60">
        <v>0.93</v>
      </c>
      <c r="M7" s="47">
        <v>1.1299999999999999</v>
      </c>
      <c r="N7" s="47">
        <v>1.08</v>
      </c>
      <c r="O7" s="47">
        <v>1.07</v>
      </c>
      <c r="P7" s="47">
        <v>1.1000000000000001</v>
      </c>
      <c r="Q7" s="47">
        <v>0.97</v>
      </c>
      <c r="R7" s="47">
        <v>0.98</v>
      </c>
      <c r="S7" s="76">
        <v>1.02</v>
      </c>
      <c r="T7" s="77">
        <v>1.012</v>
      </c>
      <c r="U7" s="77">
        <v>0.98399999999999999</v>
      </c>
      <c r="V7" s="77">
        <v>0.98899999999999999</v>
      </c>
      <c r="W7" s="35" t="s">
        <v>15</v>
      </c>
      <c r="X7" s="35" t="s">
        <v>5</v>
      </c>
      <c r="Y7" s="37" t="s">
        <v>185</v>
      </c>
    </row>
    <row r="8" spans="1:27" s="7" customFormat="1" ht="20.399999999999999" x14ac:dyDescent="0.25">
      <c r="A8" s="480"/>
      <c r="B8" s="447"/>
      <c r="C8" s="447"/>
      <c r="D8" s="1" t="s">
        <v>36</v>
      </c>
      <c r="E8" s="1">
        <v>1</v>
      </c>
      <c r="F8" s="1">
        <v>1</v>
      </c>
      <c r="G8" s="1"/>
      <c r="H8" s="1"/>
      <c r="I8" s="15" t="s">
        <v>23</v>
      </c>
      <c r="J8" s="18" t="s">
        <v>59</v>
      </c>
      <c r="K8" s="47">
        <v>0.98</v>
      </c>
      <c r="L8" s="47">
        <v>0.99</v>
      </c>
      <c r="M8" s="47">
        <v>1</v>
      </c>
      <c r="N8" s="47">
        <v>1.38</v>
      </c>
      <c r="O8" s="47">
        <v>1.59</v>
      </c>
      <c r="P8" s="47">
        <v>1.1100000000000001</v>
      </c>
      <c r="Q8" s="47">
        <v>1.46</v>
      </c>
      <c r="R8" s="47">
        <v>1.1499999999999999</v>
      </c>
      <c r="S8" s="47">
        <v>1.41</v>
      </c>
      <c r="T8" s="47">
        <v>1.1399999999999999</v>
      </c>
      <c r="U8" s="47">
        <v>1.07</v>
      </c>
      <c r="V8" s="47">
        <v>1.2</v>
      </c>
      <c r="W8" s="1" t="s">
        <v>24</v>
      </c>
      <c r="X8" s="1" t="s">
        <v>5</v>
      </c>
      <c r="Y8" s="69" t="s">
        <v>16</v>
      </c>
    </row>
    <row r="9" spans="1:27" s="7" customFormat="1" ht="20.399999999999999" x14ac:dyDescent="0.2">
      <c r="A9" s="480"/>
      <c r="B9" s="447"/>
      <c r="C9" s="447"/>
      <c r="D9" s="1" t="s">
        <v>140</v>
      </c>
      <c r="E9" s="1">
        <v>1</v>
      </c>
      <c r="F9" s="1"/>
      <c r="G9" s="1">
        <v>1</v>
      </c>
      <c r="H9" s="1"/>
      <c r="I9" s="15" t="s">
        <v>141</v>
      </c>
      <c r="J9" s="19">
        <v>0.34799999999999998</v>
      </c>
      <c r="K9" s="40"/>
      <c r="L9" s="41"/>
      <c r="M9" s="47">
        <v>0.33</v>
      </c>
      <c r="N9" s="41"/>
      <c r="O9" s="41"/>
      <c r="P9" s="60">
        <v>0.37</v>
      </c>
      <c r="Q9" s="41"/>
      <c r="R9" s="41"/>
      <c r="S9" s="82">
        <v>0.372</v>
      </c>
      <c r="T9" s="42"/>
      <c r="U9" s="42"/>
      <c r="V9" s="80">
        <v>0.3644</v>
      </c>
      <c r="W9" s="1" t="s">
        <v>148</v>
      </c>
      <c r="X9" s="1" t="s">
        <v>19</v>
      </c>
      <c r="Y9" s="4" t="s">
        <v>149</v>
      </c>
      <c r="AA9" s="14"/>
    </row>
    <row r="10" spans="1:27" s="7" customFormat="1" ht="20.399999999999999" x14ac:dyDescent="0.25">
      <c r="A10" s="480"/>
      <c r="B10" s="447"/>
      <c r="C10" s="447"/>
      <c r="D10" s="1" t="s">
        <v>75</v>
      </c>
      <c r="E10" s="1">
        <v>1</v>
      </c>
      <c r="F10" s="1"/>
      <c r="G10" s="1">
        <v>1</v>
      </c>
      <c r="H10" s="1"/>
      <c r="I10" s="15" t="s">
        <v>150</v>
      </c>
      <c r="J10" s="23" t="s">
        <v>170</v>
      </c>
      <c r="K10" s="48">
        <v>7</v>
      </c>
      <c r="L10" s="49">
        <v>17</v>
      </c>
      <c r="M10" s="49">
        <v>15</v>
      </c>
      <c r="N10" s="49">
        <v>15</v>
      </c>
      <c r="O10" s="49">
        <v>13</v>
      </c>
      <c r="P10" s="53">
        <v>18</v>
      </c>
      <c r="Q10" s="49">
        <v>9</v>
      </c>
      <c r="R10" s="53">
        <v>11</v>
      </c>
      <c r="S10" s="53">
        <v>12</v>
      </c>
      <c r="T10" s="78">
        <v>8</v>
      </c>
      <c r="U10" s="78">
        <v>8</v>
      </c>
      <c r="V10" s="78">
        <v>6</v>
      </c>
      <c r="W10" s="1" t="s">
        <v>24</v>
      </c>
      <c r="X10" s="1" t="s">
        <v>5</v>
      </c>
      <c r="Y10" s="69" t="s">
        <v>16</v>
      </c>
    </row>
    <row r="11" spans="1:27" s="7" customFormat="1" ht="30.6" x14ac:dyDescent="0.25">
      <c r="A11" s="480"/>
      <c r="B11" s="447"/>
      <c r="C11" s="447"/>
      <c r="D11" s="1" t="s">
        <v>34</v>
      </c>
      <c r="E11" s="1">
        <v>1</v>
      </c>
      <c r="F11" s="1">
        <v>1</v>
      </c>
      <c r="G11" s="1"/>
      <c r="H11" s="1"/>
      <c r="I11" s="15" t="s">
        <v>152</v>
      </c>
      <c r="J11" s="18" t="s">
        <v>60</v>
      </c>
      <c r="K11" s="56">
        <v>1.02</v>
      </c>
      <c r="L11" s="56">
        <v>1.032</v>
      </c>
      <c r="M11" s="56">
        <v>1.018</v>
      </c>
      <c r="N11" s="56">
        <v>1.01</v>
      </c>
      <c r="O11" s="56">
        <v>1.012</v>
      </c>
      <c r="P11" s="56">
        <v>1.02</v>
      </c>
      <c r="Q11" s="56">
        <v>1</v>
      </c>
      <c r="R11" s="56">
        <v>1</v>
      </c>
      <c r="S11" s="56">
        <v>1.006</v>
      </c>
      <c r="T11" s="73">
        <f>+((100+99.5+100+109.8+100.5)/5)/100</f>
        <v>1.0196000000000001</v>
      </c>
      <c r="U11" s="59">
        <f>+((100+91.67+100+100+100.05)/5)/100</f>
        <v>0.98344000000000009</v>
      </c>
      <c r="V11" s="47">
        <f>+((100+99.03+100+105.32+100)/5)/100</f>
        <v>1.0086999999999999</v>
      </c>
      <c r="W11" s="1" t="s">
        <v>117</v>
      </c>
      <c r="X11" s="1" t="s">
        <v>5</v>
      </c>
      <c r="Y11" s="69" t="s">
        <v>16</v>
      </c>
    </row>
    <row r="12" spans="1:27" s="7" customFormat="1" ht="40.799999999999997" x14ac:dyDescent="0.25">
      <c r="A12" s="480"/>
      <c r="B12" s="447"/>
      <c r="C12" s="447"/>
      <c r="D12" s="1" t="s">
        <v>93</v>
      </c>
      <c r="E12" s="1">
        <v>1</v>
      </c>
      <c r="F12" s="1"/>
      <c r="G12" s="1">
        <v>1</v>
      </c>
      <c r="H12" s="1"/>
      <c r="I12" s="15" t="s">
        <v>115</v>
      </c>
      <c r="J12" s="18" t="s">
        <v>161</v>
      </c>
      <c r="K12" s="41" t="s">
        <v>129</v>
      </c>
      <c r="L12" s="60">
        <v>0.12</v>
      </c>
      <c r="M12" s="42"/>
      <c r="N12" s="60">
        <v>0.15</v>
      </c>
      <c r="O12" s="41"/>
      <c r="P12" s="60">
        <v>0.52</v>
      </c>
      <c r="Q12" s="41"/>
      <c r="R12" s="47">
        <v>1.06</v>
      </c>
      <c r="S12" s="42"/>
      <c r="T12" s="47">
        <v>0.98</v>
      </c>
      <c r="U12" s="65"/>
      <c r="V12" s="47">
        <v>1</v>
      </c>
      <c r="W12" s="1" t="s">
        <v>117</v>
      </c>
      <c r="X12" s="1" t="s">
        <v>132</v>
      </c>
      <c r="Y12" s="69" t="s">
        <v>16</v>
      </c>
    </row>
    <row r="13" spans="1:27" s="7" customFormat="1" ht="30.6" x14ac:dyDescent="0.25">
      <c r="A13" s="480"/>
      <c r="B13" s="447"/>
      <c r="C13" s="447"/>
      <c r="D13" s="1" t="s">
        <v>94</v>
      </c>
      <c r="E13" s="1">
        <v>1</v>
      </c>
      <c r="F13" s="1">
        <v>1</v>
      </c>
      <c r="G13" s="1"/>
      <c r="H13" s="1"/>
      <c r="I13" s="15" t="s">
        <v>174</v>
      </c>
      <c r="J13" s="20">
        <v>0.95</v>
      </c>
      <c r="K13" s="41" t="s">
        <v>129</v>
      </c>
      <c r="L13" s="50">
        <v>1</v>
      </c>
      <c r="M13" s="42"/>
      <c r="N13" s="50">
        <v>1</v>
      </c>
      <c r="O13" s="41"/>
      <c r="P13" s="50">
        <v>1</v>
      </c>
      <c r="Q13" s="42"/>
      <c r="R13" s="60">
        <v>0.69599999999999995</v>
      </c>
      <c r="S13" s="42"/>
      <c r="T13" s="104">
        <v>1</v>
      </c>
      <c r="U13" s="42"/>
      <c r="V13" s="103">
        <v>1</v>
      </c>
      <c r="W13" s="1" t="s">
        <v>117</v>
      </c>
      <c r="X13" s="1" t="s">
        <v>132</v>
      </c>
      <c r="Y13" s="69" t="s">
        <v>16</v>
      </c>
    </row>
    <row r="14" spans="1:27" s="7" customFormat="1" ht="30.6" x14ac:dyDescent="0.25">
      <c r="A14" s="480"/>
      <c r="B14" s="447"/>
      <c r="C14" s="447"/>
      <c r="D14" s="1" t="s">
        <v>95</v>
      </c>
      <c r="E14" s="1">
        <v>1</v>
      </c>
      <c r="F14" s="1"/>
      <c r="G14" s="1"/>
      <c r="H14" s="1">
        <v>1</v>
      </c>
      <c r="I14" s="15" t="s">
        <v>116</v>
      </c>
      <c r="J14" s="21" t="s">
        <v>172</v>
      </c>
      <c r="K14" s="51">
        <v>144</v>
      </c>
      <c r="L14" s="52">
        <v>207</v>
      </c>
      <c r="M14" s="52">
        <v>181</v>
      </c>
      <c r="N14" s="52">
        <v>101</v>
      </c>
      <c r="O14" s="52">
        <v>131</v>
      </c>
      <c r="P14" s="52">
        <v>124</v>
      </c>
      <c r="Q14" s="88">
        <v>82.6</v>
      </c>
      <c r="R14" s="52">
        <v>137</v>
      </c>
      <c r="S14" s="52">
        <v>150</v>
      </c>
      <c r="T14" s="52">
        <v>147.09781216426191</v>
      </c>
      <c r="U14" s="88">
        <v>102.70882498819826</v>
      </c>
      <c r="V14" s="52">
        <v>128.62275299115043</v>
      </c>
      <c r="W14" s="1" t="s">
        <v>117</v>
      </c>
      <c r="X14" s="1" t="s">
        <v>5</v>
      </c>
      <c r="Y14" s="69" t="s">
        <v>16</v>
      </c>
    </row>
    <row r="15" spans="1:27" s="7" customFormat="1" ht="63" customHeight="1" x14ac:dyDescent="0.25">
      <c r="A15" s="480"/>
      <c r="B15" s="447"/>
      <c r="C15" s="447"/>
      <c r="D15" s="1" t="s">
        <v>96</v>
      </c>
      <c r="E15" s="1">
        <v>1</v>
      </c>
      <c r="F15" s="1">
        <v>1</v>
      </c>
      <c r="G15" s="1"/>
      <c r="H15" s="1"/>
      <c r="I15" s="15" t="s">
        <v>97</v>
      </c>
      <c r="J15" s="20">
        <v>1</v>
      </c>
      <c r="K15" s="41" t="s">
        <v>129</v>
      </c>
      <c r="L15" s="41" t="s">
        <v>129</v>
      </c>
      <c r="M15" s="47">
        <v>1</v>
      </c>
      <c r="N15" s="41" t="s">
        <v>129</v>
      </c>
      <c r="O15" s="41" t="s">
        <v>129</v>
      </c>
      <c r="P15" s="47">
        <v>1</v>
      </c>
      <c r="Q15" s="41"/>
      <c r="R15" s="41"/>
      <c r="S15" s="47">
        <v>1</v>
      </c>
      <c r="T15" s="41"/>
      <c r="U15" s="41"/>
      <c r="V15" s="60">
        <v>0.96</v>
      </c>
      <c r="W15" s="1" t="s">
        <v>118</v>
      </c>
      <c r="X15" s="1" t="s">
        <v>19</v>
      </c>
      <c r="Y15" s="69" t="s">
        <v>16</v>
      </c>
    </row>
    <row r="16" spans="1:27" s="7" customFormat="1" ht="30.6" x14ac:dyDescent="0.25">
      <c r="A16" s="480" t="s">
        <v>12</v>
      </c>
      <c r="B16" s="447" t="s">
        <v>10</v>
      </c>
      <c r="C16" s="1" t="s">
        <v>74</v>
      </c>
      <c r="D16" s="1" t="s">
        <v>32</v>
      </c>
      <c r="E16" s="1">
        <v>1</v>
      </c>
      <c r="F16" s="1">
        <v>1</v>
      </c>
      <c r="G16" s="1"/>
      <c r="H16" s="1"/>
      <c r="I16" s="15" t="s">
        <v>154</v>
      </c>
      <c r="J16" s="23" t="s">
        <v>61</v>
      </c>
      <c r="K16" s="54">
        <v>0.91</v>
      </c>
      <c r="L16" s="54">
        <v>0.84</v>
      </c>
      <c r="M16" s="55">
        <v>0.99</v>
      </c>
      <c r="N16" s="55">
        <v>1.06</v>
      </c>
      <c r="O16" s="55">
        <v>1.03</v>
      </c>
      <c r="P16" s="55">
        <v>2.09</v>
      </c>
      <c r="Q16" s="54">
        <v>0.87</v>
      </c>
      <c r="R16" s="54">
        <v>0.82</v>
      </c>
      <c r="S16" s="81">
        <v>1.06</v>
      </c>
      <c r="T16" s="82">
        <v>1.03</v>
      </c>
      <c r="U16" s="82">
        <v>0.997</v>
      </c>
      <c r="V16" s="82">
        <v>0.98899999999999999</v>
      </c>
      <c r="W16" s="1" t="s">
        <v>15</v>
      </c>
      <c r="X16" s="1" t="s">
        <v>5</v>
      </c>
      <c r="Y16" s="4" t="s">
        <v>184</v>
      </c>
    </row>
    <row r="17" spans="1:25" s="7" customFormat="1" ht="33.75" customHeight="1" x14ac:dyDescent="0.25">
      <c r="A17" s="480"/>
      <c r="B17" s="447"/>
      <c r="C17" s="447" t="s">
        <v>43</v>
      </c>
      <c r="D17" s="1" t="s">
        <v>104</v>
      </c>
      <c r="E17" s="1">
        <v>1</v>
      </c>
      <c r="F17" s="1"/>
      <c r="G17" s="1"/>
      <c r="H17" s="1">
        <v>1</v>
      </c>
      <c r="I17" s="15" t="s">
        <v>155</v>
      </c>
      <c r="J17" s="20" t="s">
        <v>105</v>
      </c>
      <c r="K17" s="54">
        <v>0.63</v>
      </c>
      <c r="L17" s="54">
        <v>0.62</v>
      </c>
      <c r="M17" s="54">
        <v>0.64</v>
      </c>
      <c r="N17" s="54">
        <v>0.54</v>
      </c>
      <c r="O17" s="54">
        <v>0.61</v>
      </c>
      <c r="P17" s="54">
        <v>0.61</v>
      </c>
      <c r="Q17" s="54">
        <v>0.61</v>
      </c>
      <c r="R17" s="54">
        <v>0.66</v>
      </c>
      <c r="S17" s="76">
        <v>0.65</v>
      </c>
      <c r="T17" s="83">
        <v>0.65700000000000003</v>
      </c>
      <c r="U17" s="83">
        <v>0.65900000000000003</v>
      </c>
      <c r="V17" s="84">
        <v>0.65</v>
      </c>
      <c r="W17" s="1" t="s">
        <v>143</v>
      </c>
      <c r="X17" s="1" t="s">
        <v>5</v>
      </c>
      <c r="Y17" s="4" t="s">
        <v>182</v>
      </c>
    </row>
    <row r="18" spans="1:25" s="7" customFormat="1" ht="34.5" customHeight="1" x14ac:dyDescent="0.25">
      <c r="A18" s="480"/>
      <c r="B18" s="447"/>
      <c r="C18" s="447"/>
      <c r="D18" s="1" t="s">
        <v>106</v>
      </c>
      <c r="E18" s="1">
        <v>1</v>
      </c>
      <c r="F18" s="1"/>
      <c r="G18" s="1">
        <v>1</v>
      </c>
      <c r="H18" s="1"/>
      <c r="I18" s="15" t="s">
        <v>107</v>
      </c>
      <c r="J18" s="20" t="s">
        <v>131</v>
      </c>
      <c r="K18" s="54">
        <v>0.09</v>
      </c>
      <c r="L18" s="54">
        <v>0.15</v>
      </c>
      <c r="M18" s="54">
        <v>0.15</v>
      </c>
      <c r="N18" s="54">
        <v>0.12</v>
      </c>
      <c r="O18" s="54">
        <v>0.15</v>
      </c>
      <c r="P18" s="54">
        <v>0.13</v>
      </c>
      <c r="Q18" s="54">
        <v>0.14000000000000001</v>
      </c>
      <c r="R18" s="54">
        <v>0.14000000000000001</v>
      </c>
      <c r="S18" s="84">
        <v>0.14000000000000001</v>
      </c>
      <c r="T18" s="85" t="s">
        <v>169</v>
      </c>
      <c r="U18" s="83">
        <v>0.12520000000000001</v>
      </c>
      <c r="V18" s="83">
        <v>0.1283</v>
      </c>
      <c r="W18" s="1" t="s">
        <v>143</v>
      </c>
      <c r="X18" s="1" t="s">
        <v>5</v>
      </c>
      <c r="Y18" s="4" t="s">
        <v>182</v>
      </c>
    </row>
    <row r="19" spans="1:25" s="7" customFormat="1" ht="39.6" x14ac:dyDescent="0.25">
      <c r="A19" s="480"/>
      <c r="B19" s="447"/>
      <c r="C19" s="447"/>
      <c r="D19" s="1" t="s">
        <v>33</v>
      </c>
      <c r="E19" s="1">
        <v>1</v>
      </c>
      <c r="F19" s="1">
        <v>1</v>
      </c>
      <c r="G19" s="1"/>
      <c r="H19" s="1"/>
      <c r="I19" s="15" t="s">
        <v>114</v>
      </c>
      <c r="J19" s="24" t="s">
        <v>124</v>
      </c>
      <c r="K19" s="43"/>
      <c r="L19" s="44"/>
      <c r="M19" s="44"/>
      <c r="N19" s="44"/>
      <c r="O19" s="44"/>
      <c r="P19" s="44"/>
      <c r="Q19" s="44"/>
      <c r="R19" s="41"/>
      <c r="S19" s="41"/>
      <c r="T19" s="41"/>
      <c r="U19" s="41"/>
      <c r="V19" s="86">
        <v>8.0631999999999995E-2</v>
      </c>
      <c r="W19" s="1" t="s">
        <v>15</v>
      </c>
      <c r="X19" s="1" t="s">
        <v>3</v>
      </c>
      <c r="Y19" s="4" t="s">
        <v>184</v>
      </c>
    </row>
    <row r="20" spans="1:25" s="7" customFormat="1" ht="70.5" customHeight="1" x14ac:dyDescent="0.25">
      <c r="A20" s="480"/>
      <c r="B20" s="447"/>
      <c r="C20" s="1" t="s">
        <v>127</v>
      </c>
      <c r="D20" s="1" t="s">
        <v>100</v>
      </c>
      <c r="E20" s="1">
        <v>1</v>
      </c>
      <c r="F20" s="1">
        <v>1</v>
      </c>
      <c r="G20" s="1"/>
      <c r="H20" s="1"/>
      <c r="I20" s="15" t="s">
        <v>82</v>
      </c>
      <c r="J20" s="22" t="s">
        <v>130</v>
      </c>
      <c r="K20" s="61"/>
      <c r="L20" s="42"/>
      <c r="M20" s="54">
        <v>1</v>
      </c>
      <c r="N20" s="42"/>
      <c r="O20" s="41"/>
      <c r="P20" s="54">
        <v>1</v>
      </c>
      <c r="Q20" s="61"/>
      <c r="R20" s="41"/>
      <c r="S20" s="54">
        <v>1</v>
      </c>
      <c r="T20" s="41"/>
      <c r="U20" s="41"/>
      <c r="V20" s="54">
        <v>1</v>
      </c>
      <c r="W20" s="1" t="s">
        <v>144</v>
      </c>
      <c r="X20" s="1" t="s">
        <v>19</v>
      </c>
      <c r="Y20" s="4" t="s">
        <v>7</v>
      </c>
    </row>
    <row r="21" spans="1:25" s="7" customFormat="1" ht="57.75" customHeight="1" x14ac:dyDescent="0.25">
      <c r="A21" s="480"/>
      <c r="B21" s="447"/>
      <c r="C21" s="70" t="s">
        <v>128</v>
      </c>
      <c r="D21" s="1" t="s">
        <v>110</v>
      </c>
      <c r="E21" s="1">
        <v>1</v>
      </c>
      <c r="F21" s="1">
        <v>1</v>
      </c>
      <c r="G21" s="1"/>
      <c r="H21" s="1"/>
      <c r="I21" s="15" t="s">
        <v>111</v>
      </c>
      <c r="J21" s="20" t="s">
        <v>173</v>
      </c>
      <c r="K21" s="43"/>
      <c r="L21" s="44"/>
      <c r="M21" s="44"/>
      <c r="N21" s="50">
        <v>1</v>
      </c>
      <c r="O21" s="44"/>
      <c r="P21" s="44"/>
      <c r="Q21" s="41"/>
      <c r="R21" s="47">
        <v>1</v>
      </c>
      <c r="S21" s="66"/>
      <c r="T21" s="66"/>
      <c r="U21" s="66"/>
      <c r="V21" s="47">
        <v>1</v>
      </c>
      <c r="W21" s="1" t="s">
        <v>125</v>
      </c>
      <c r="X21" s="1" t="s">
        <v>54</v>
      </c>
      <c r="Y21" s="4" t="s">
        <v>126</v>
      </c>
    </row>
    <row r="22" spans="1:25" s="7" customFormat="1" ht="55.5" customHeight="1" x14ac:dyDescent="0.25">
      <c r="A22" s="451" t="s">
        <v>13</v>
      </c>
      <c r="B22" s="449" t="s">
        <v>9</v>
      </c>
      <c r="C22" s="1" t="s">
        <v>142</v>
      </c>
      <c r="D22" s="1" t="s">
        <v>121</v>
      </c>
      <c r="E22" s="1">
        <v>1</v>
      </c>
      <c r="F22" s="1">
        <v>1</v>
      </c>
      <c r="G22" s="1"/>
      <c r="H22" s="1"/>
      <c r="I22" s="15" t="s">
        <v>145</v>
      </c>
      <c r="J22" s="18" t="s">
        <v>158</v>
      </c>
      <c r="K22" s="50">
        <v>0.9285714285714286</v>
      </c>
      <c r="L22" s="57">
        <v>0.875</v>
      </c>
      <c r="M22" s="57">
        <v>0.83333333333333337</v>
      </c>
      <c r="N22" s="57">
        <v>0.84210526315789469</v>
      </c>
      <c r="O22" s="57">
        <v>0.7857142857142857</v>
      </c>
      <c r="P22" s="57">
        <v>0.7</v>
      </c>
      <c r="Q22" s="50">
        <v>0.92</v>
      </c>
      <c r="R22" s="57">
        <v>0.76</v>
      </c>
      <c r="S22" s="57">
        <v>0.67</v>
      </c>
      <c r="T22" s="57">
        <v>0.79</v>
      </c>
      <c r="U22" s="57">
        <v>0.67</v>
      </c>
      <c r="V22" s="57">
        <v>0.71</v>
      </c>
      <c r="W22" s="1" t="s">
        <v>122</v>
      </c>
      <c r="X22" s="1" t="s">
        <v>5</v>
      </c>
      <c r="Y22" s="4" t="s">
        <v>123</v>
      </c>
    </row>
    <row r="23" spans="1:25" s="7" customFormat="1" ht="20.399999999999999" x14ac:dyDescent="0.25">
      <c r="A23" s="456"/>
      <c r="B23" s="450"/>
      <c r="C23" s="3" t="s">
        <v>53</v>
      </c>
      <c r="D23" s="2" t="s">
        <v>56</v>
      </c>
      <c r="E23" s="1">
        <v>1</v>
      </c>
      <c r="F23" s="2"/>
      <c r="G23" s="2"/>
      <c r="H23" s="1">
        <v>1</v>
      </c>
      <c r="I23" s="16" t="s">
        <v>52</v>
      </c>
      <c r="J23" s="25" t="s">
        <v>135</v>
      </c>
      <c r="K23" s="45"/>
      <c r="L23" s="46"/>
      <c r="M23" s="46"/>
      <c r="N23" s="57">
        <v>0.75</v>
      </c>
      <c r="O23" s="44"/>
      <c r="P23" s="44"/>
      <c r="Q23" s="44"/>
      <c r="R23" s="57">
        <v>0.71</v>
      </c>
      <c r="S23" s="44"/>
      <c r="T23" s="44"/>
      <c r="U23" s="44"/>
      <c r="V23" s="50">
        <v>0.87780000000000002</v>
      </c>
      <c r="W23" s="1" t="s">
        <v>24</v>
      </c>
      <c r="X23" s="1" t="s">
        <v>54</v>
      </c>
      <c r="Y23" s="4" t="s">
        <v>16</v>
      </c>
    </row>
    <row r="24" spans="1:25" s="7" customFormat="1" ht="47.25" customHeight="1" x14ac:dyDescent="0.25">
      <c r="A24" s="480" t="s">
        <v>37</v>
      </c>
      <c r="B24" s="447" t="s">
        <v>35</v>
      </c>
      <c r="C24" s="457" t="s">
        <v>25</v>
      </c>
      <c r="D24" s="447" t="s">
        <v>39</v>
      </c>
      <c r="E24" s="447">
        <v>1</v>
      </c>
      <c r="F24" s="447"/>
      <c r="G24" s="447">
        <v>3</v>
      </c>
      <c r="H24" s="447"/>
      <c r="I24" s="15" t="s">
        <v>17</v>
      </c>
      <c r="J24" s="484" t="s">
        <v>137</v>
      </c>
      <c r="K24" s="50">
        <v>1</v>
      </c>
      <c r="L24" s="50">
        <v>1</v>
      </c>
      <c r="M24" s="50">
        <v>1</v>
      </c>
      <c r="N24" s="50">
        <v>1</v>
      </c>
      <c r="O24" s="50">
        <v>1</v>
      </c>
      <c r="P24" s="50">
        <v>1</v>
      </c>
      <c r="Q24" s="50">
        <v>1</v>
      </c>
      <c r="R24" s="57">
        <v>0.97</v>
      </c>
      <c r="S24" s="57">
        <v>0.90500000000000003</v>
      </c>
      <c r="T24" s="76">
        <v>1</v>
      </c>
      <c r="U24" s="83">
        <v>0.996</v>
      </c>
      <c r="V24" s="76">
        <v>0.99</v>
      </c>
      <c r="W24" s="1" t="s">
        <v>24</v>
      </c>
      <c r="X24" s="1" t="s">
        <v>5</v>
      </c>
      <c r="Y24" s="4" t="s">
        <v>16</v>
      </c>
    </row>
    <row r="25" spans="1:25" s="7" customFormat="1" ht="40.799999999999997" x14ac:dyDescent="0.25">
      <c r="A25" s="480"/>
      <c r="B25" s="447"/>
      <c r="C25" s="457"/>
      <c r="D25" s="447"/>
      <c r="E25" s="447"/>
      <c r="F25" s="447"/>
      <c r="G25" s="447"/>
      <c r="H25" s="447"/>
      <c r="I25" s="15" t="s">
        <v>168</v>
      </c>
      <c r="J25" s="484"/>
      <c r="K25" s="50">
        <v>1</v>
      </c>
      <c r="L25" s="50">
        <v>1</v>
      </c>
      <c r="M25" s="50">
        <v>1</v>
      </c>
      <c r="N25" s="50">
        <v>1</v>
      </c>
      <c r="O25" s="50">
        <v>1</v>
      </c>
      <c r="P25" s="50">
        <v>1</v>
      </c>
      <c r="Q25" s="50">
        <v>1</v>
      </c>
      <c r="R25" s="50">
        <v>1</v>
      </c>
      <c r="S25" s="50">
        <v>1</v>
      </c>
      <c r="T25" s="76">
        <v>1</v>
      </c>
      <c r="U25" s="76">
        <v>1</v>
      </c>
      <c r="V25" s="76">
        <v>1</v>
      </c>
      <c r="W25" s="1" t="s">
        <v>24</v>
      </c>
      <c r="X25" s="1" t="s">
        <v>5</v>
      </c>
      <c r="Y25" s="4" t="s">
        <v>16</v>
      </c>
    </row>
    <row r="26" spans="1:25" s="7" customFormat="1" ht="20.399999999999999" x14ac:dyDescent="0.25">
      <c r="A26" s="480"/>
      <c r="B26" s="447"/>
      <c r="C26" s="447" t="s">
        <v>85</v>
      </c>
      <c r="D26" s="1" t="s">
        <v>77</v>
      </c>
      <c r="E26" s="1">
        <v>1</v>
      </c>
      <c r="F26" s="1">
        <v>1</v>
      </c>
      <c r="G26" s="1"/>
      <c r="H26" s="1"/>
      <c r="I26" s="15" t="s">
        <v>52</v>
      </c>
      <c r="J26" s="26" t="s">
        <v>86</v>
      </c>
      <c r="K26" s="45"/>
      <c r="L26" s="46"/>
      <c r="M26" s="46"/>
      <c r="N26" s="50">
        <v>0.9</v>
      </c>
      <c r="O26" s="44"/>
      <c r="P26" s="44"/>
      <c r="Q26" s="44"/>
      <c r="R26" s="50">
        <v>0.92</v>
      </c>
      <c r="S26" s="44"/>
      <c r="T26" s="44"/>
      <c r="U26" s="44"/>
      <c r="V26" s="50">
        <v>0.9425</v>
      </c>
      <c r="W26" s="1" t="s">
        <v>87</v>
      </c>
      <c r="X26" s="1" t="s">
        <v>54</v>
      </c>
      <c r="Y26" s="4" t="s">
        <v>16</v>
      </c>
    </row>
    <row r="27" spans="1:25" s="7" customFormat="1" ht="40.799999999999997" x14ac:dyDescent="0.25">
      <c r="A27" s="480"/>
      <c r="B27" s="447"/>
      <c r="C27" s="447"/>
      <c r="D27" s="1" t="s">
        <v>88</v>
      </c>
      <c r="E27" s="1">
        <v>1</v>
      </c>
      <c r="F27" s="1">
        <v>1</v>
      </c>
      <c r="G27" s="1"/>
      <c r="H27" s="1"/>
      <c r="I27" s="15" t="s">
        <v>90</v>
      </c>
      <c r="J27" s="26" t="s">
        <v>92</v>
      </c>
      <c r="K27" s="58">
        <v>0.8</v>
      </c>
      <c r="L27" s="58">
        <v>0.97</v>
      </c>
      <c r="M27" s="58">
        <v>1</v>
      </c>
      <c r="N27" s="58">
        <v>0.83</v>
      </c>
      <c r="O27" s="58">
        <v>0.93</v>
      </c>
      <c r="P27" s="58">
        <v>1.1000000000000001</v>
      </c>
      <c r="Q27" s="58">
        <v>1.1000000000000001</v>
      </c>
      <c r="R27" s="58">
        <v>1.03</v>
      </c>
      <c r="S27" s="58">
        <v>1.17</v>
      </c>
      <c r="T27" s="58">
        <v>1.27</v>
      </c>
      <c r="U27" s="58">
        <v>1.1499999999999999</v>
      </c>
      <c r="V27" s="57">
        <v>1</v>
      </c>
      <c r="W27" s="1" t="s">
        <v>18</v>
      </c>
      <c r="X27" s="1" t="s">
        <v>5</v>
      </c>
      <c r="Y27" s="4" t="s">
        <v>16</v>
      </c>
    </row>
    <row r="28" spans="1:25" s="7" customFormat="1" ht="30.6" x14ac:dyDescent="0.25">
      <c r="A28" s="480"/>
      <c r="B28" s="447"/>
      <c r="C28" s="447"/>
      <c r="D28" s="1" t="s">
        <v>163</v>
      </c>
      <c r="E28" s="1">
        <v>1</v>
      </c>
      <c r="F28" s="1"/>
      <c r="G28" s="1"/>
      <c r="H28" s="1"/>
      <c r="I28" s="15" t="s">
        <v>164</v>
      </c>
      <c r="J28" s="25" t="s">
        <v>165</v>
      </c>
      <c r="K28" s="79">
        <v>0.01</v>
      </c>
      <c r="L28" s="79">
        <v>0.01</v>
      </c>
      <c r="M28" s="79">
        <v>0.01</v>
      </c>
      <c r="N28" s="79">
        <v>0.01</v>
      </c>
      <c r="O28" s="79">
        <v>0.01</v>
      </c>
      <c r="P28" s="79">
        <v>0.01</v>
      </c>
      <c r="Q28" s="79">
        <v>0.01</v>
      </c>
      <c r="R28" s="79">
        <v>0.01</v>
      </c>
      <c r="S28" s="79">
        <v>0.01</v>
      </c>
      <c r="T28" s="79">
        <v>0.01</v>
      </c>
      <c r="U28" s="79">
        <v>0.01</v>
      </c>
      <c r="V28" s="76">
        <v>0.01</v>
      </c>
      <c r="W28" s="1" t="s">
        <v>55</v>
      </c>
      <c r="X28" s="1" t="s">
        <v>5</v>
      </c>
      <c r="Y28" s="4" t="s">
        <v>149</v>
      </c>
    </row>
    <row r="29" spans="1:25" x14ac:dyDescent="0.2">
      <c r="E29" s="8">
        <f>SUM(E7:E28)</f>
        <v>21</v>
      </c>
      <c r="F29" s="8">
        <f>SUM(F7:F28)</f>
        <v>12</v>
      </c>
      <c r="G29" s="8">
        <f>SUM(G7:G28)</f>
        <v>7</v>
      </c>
      <c r="H29" s="8">
        <f>SUM(H7:H28)</f>
        <v>3</v>
      </c>
    </row>
    <row r="30" spans="1:25" x14ac:dyDescent="0.2">
      <c r="Y30" s="29"/>
    </row>
  </sheetData>
  <mergeCells count="22">
    <mergeCell ref="A7:A15"/>
    <mergeCell ref="B7:B15"/>
    <mergeCell ref="C7:C15"/>
    <mergeCell ref="A1:Y2"/>
    <mergeCell ref="A3:C5"/>
    <mergeCell ref="D3:W3"/>
    <mergeCell ref="D4:W5"/>
    <mergeCell ref="A16:A21"/>
    <mergeCell ref="B16:B21"/>
    <mergeCell ref="C17:C19"/>
    <mergeCell ref="A24:A28"/>
    <mergeCell ref="B24:B28"/>
    <mergeCell ref="A22:A23"/>
    <mergeCell ref="B22:B23"/>
    <mergeCell ref="G24:G25"/>
    <mergeCell ref="H24:H25"/>
    <mergeCell ref="J24:J25"/>
    <mergeCell ref="C26:C28"/>
    <mergeCell ref="D24:D25"/>
    <mergeCell ref="E24:E25"/>
    <mergeCell ref="F24:F25"/>
    <mergeCell ref="C24:C25"/>
  </mergeCells>
  <phoneticPr fontId="8" type="noConversion"/>
  <conditionalFormatting sqref="K8:V8">
    <cfRule type="cellIs" dxfId="0" priority="2" stopIfTrue="1" operator="greaterThan">
      <formula>$J$8</formula>
    </cfRule>
  </conditionalFormatting>
  <printOptions horizontalCentered="1"/>
  <pageMargins left="0.19685039370078741" right="0.15748031496062992" top="0.18" bottom="0.17" header="0" footer="0"/>
  <pageSetup scale="58" orientation="landscape" r:id="rId1"/>
  <headerFooter alignWithMargins="0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Z49"/>
  <sheetViews>
    <sheetView topLeftCell="A10" zoomScaleNormal="100" zoomScaleSheetLayoutView="196" workbookViewId="0">
      <selection activeCell="A7" sqref="A7:A16"/>
    </sheetView>
  </sheetViews>
  <sheetFormatPr baseColWidth="10" defaultColWidth="11.44140625" defaultRowHeight="10.199999999999999" x14ac:dyDescent="0.2"/>
  <cols>
    <col min="1" max="1" width="11.109375" style="8" customWidth="1"/>
    <col min="2" max="2" width="10.5546875" style="8" customWidth="1"/>
    <col min="3" max="3" width="17.88671875" style="8" customWidth="1"/>
    <col min="4" max="4" width="14.6640625" style="8" customWidth="1"/>
    <col min="5" max="5" width="2.44140625" style="8" customWidth="1"/>
    <col min="6" max="6" width="3" style="8" customWidth="1"/>
    <col min="7" max="9" width="3.5546875" style="8" customWidth="1"/>
    <col min="10" max="10" width="25.33203125" style="8" customWidth="1"/>
    <col min="11" max="11" width="8" style="8" customWidth="1"/>
    <col min="12" max="12" width="7.33203125" style="8" customWidth="1"/>
    <col min="13" max="13" width="7" style="8" customWidth="1"/>
    <col min="14" max="14" width="7.33203125" style="8" customWidth="1"/>
    <col min="15" max="15" width="6.33203125" style="8" customWidth="1"/>
    <col min="16" max="16" width="7.44140625" style="8" customWidth="1"/>
    <col min="17" max="17" width="8" style="8" customWidth="1"/>
    <col min="18" max="21" width="7.109375" style="8" customWidth="1"/>
    <col min="22" max="22" width="6.44140625" style="8" customWidth="1"/>
    <col min="23" max="23" width="7" style="8" customWidth="1"/>
    <col min="24" max="24" width="12.33203125" style="8" customWidth="1"/>
    <col min="25" max="25" width="12.109375" style="8" customWidth="1"/>
    <col min="26" max="26" width="11.6640625" style="8" customWidth="1"/>
    <col min="27" max="16384" width="11.44140625" style="8"/>
  </cols>
  <sheetData>
    <row r="1" spans="1:26" ht="12.7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60"/>
    </row>
    <row r="2" spans="1:26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3"/>
      <c r="Z2" s="464"/>
    </row>
    <row r="3" spans="1:26" ht="17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1"/>
      <c r="Y3" s="13" t="s">
        <v>67</v>
      </c>
      <c r="Z3" s="5" t="s">
        <v>68</v>
      </c>
    </row>
    <row r="4" spans="1:26" ht="22.5" customHeight="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4"/>
      <c r="Y4" s="12" t="s">
        <v>64</v>
      </c>
      <c r="Z4" s="6">
        <v>40546</v>
      </c>
    </row>
    <row r="5" spans="1:26" ht="15.75" customHeight="1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7"/>
      <c r="Y5" s="13" t="s">
        <v>65</v>
      </c>
      <c r="Z5" s="5">
        <v>7</v>
      </c>
    </row>
    <row r="6" spans="1:26" s="14" customFormat="1" ht="72" customHeight="1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40544</v>
      </c>
      <c r="M6" s="64">
        <v>40575</v>
      </c>
      <c r="N6" s="64">
        <v>40603</v>
      </c>
      <c r="O6" s="64">
        <v>40634</v>
      </c>
      <c r="P6" s="64">
        <v>40664</v>
      </c>
      <c r="Q6" s="64">
        <v>40695</v>
      </c>
      <c r="R6" s="64">
        <v>40725</v>
      </c>
      <c r="S6" s="64">
        <v>40756</v>
      </c>
      <c r="T6" s="64">
        <v>40787</v>
      </c>
      <c r="U6" s="64">
        <v>40817</v>
      </c>
      <c r="V6" s="64">
        <v>40848</v>
      </c>
      <c r="W6" s="64">
        <v>40878</v>
      </c>
      <c r="X6" s="32" t="s">
        <v>6</v>
      </c>
      <c r="Y6" s="32" t="s">
        <v>1</v>
      </c>
      <c r="Z6" s="34" t="s">
        <v>2</v>
      </c>
    </row>
    <row r="7" spans="1:26" s="7" customFormat="1" ht="34.5" customHeight="1" x14ac:dyDescent="0.25">
      <c r="A7" s="487" t="s">
        <v>26</v>
      </c>
      <c r="B7" s="482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60">
        <v>0.67</v>
      </c>
      <c r="M7" s="87">
        <v>0.63700000000000001</v>
      </c>
      <c r="N7" s="96">
        <v>0.77</v>
      </c>
      <c r="O7" s="86">
        <v>0.97499999999999998</v>
      </c>
      <c r="P7" s="96">
        <v>0.80600000000000005</v>
      </c>
      <c r="Q7" s="99">
        <v>1.1299999999999999</v>
      </c>
      <c r="R7" s="110">
        <v>0.92</v>
      </c>
      <c r="S7" s="110">
        <v>0.77</v>
      </c>
      <c r="T7" s="110">
        <v>0.68</v>
      </c>
      <c r="U7" s="110">
        <v>0.69</v>
      </c>
      <c r="V7" s="127">
        <v>1.61</v>
      </c>
      <c r="W7" s="127">
        <v>0.98</v>
      </c>
      <c r="X7" s="35" t="s">
        <v>15</v>
      </c>
      <c r="Y7" s="35" t="s">
        <v>5</v>
      </c>
      <c r="Z7" s="4" t="s">
        <v>149</v>
      </c>
    </row>
    <row r="8" spans="1:26" s="7" customFormat="1" ht="20.399999999999999" x14ac:dyDescent="0.25">
      <c r="A8" s="490"/>
      <c r="B8" s="483"/>
      <c r="C8" s="447"/>
      <c r="D8" s="1" t="s">
        <v>36</v>
      </c>
      <c r="E8" s="1"/>
      <c r="F8" s="1">
        <v>1</v>
      </c>
      <c r="G8" s="1">
        <v>1</v>
      </c>
      <c r="H8" s="1"/>
      <c r="I8" s="1"/>
      <c r="J8" s="15" t="s">
        <v>195</v>
      </c>
      <c r="K8" s="25" t="s">
        <v>134</v>
      </c>
      <c r="L8" s="47">
        <v>0.98</v>
      </c>
      <c r="M8" s="47">
        <v>1</v>
      </c>
      <c r="N8" s="47">
        <v>1.27</v>
      </c>
      <c r="O8" s="47">
        <v>0.98</v>
      </c>
      <c r="P8" s="47">
        <v>0.96</v>
      </c>
      <c r="Q8" s="47">
        <v>0.93</v>
      </c>
      <c r="R8" s="115">
        <v>0.9</v>
      </c>
      <c r="S8" s="115">
        <v>0.92</v>
      </c>
      <c r="T8" s="127">
        <v>0.94</v>
      </c>
      <c r="U8" s="115">
        <v>0.9</v>
      </c>
      <c r="V8" s="115">
        <v>0.91</v>
      </c>
      <c r="W8" s="115">
        <v>1.02</v>
      </c>
      <c r="X8" s="116" t="s">
        <v>24</v>
      </c>
      <c r="Y8" s="35" t="s">
        <v>5</v>
      </c>
      <c r="Z8" s="4" t="s">
        <v>16</v>
      </c>
    </row>
    <row r="9" spans="1:26" s="7" customFormat="1" ht="38.25" customHeight="1" x14ac:dyDescent="0.25">
      <c r="A9" s="490"/>
      <c r="B9" s="483"/>
      <c r="C9" s="447"/>
      <c r="D9" s="1" t="s">
        <v>187</v>
      </c>
      <c r="E9" s="1"/>
      <c r="F9" s="1">
        <v>1</v>
      </c>
      <c r="H9" s="1">
        <v>1</v>
      </c>
      <c r="I9" s="1"/>
      <c r="J9" s="15" t="s">
        <v>188</v>
      </c>
      <c r="K9" s="25" t="s">
        <v>179</v>
      </c>
      <c r="L9" s="40"/>
      <c r="M9" s="41"/>
      <c r="N9" s="87">
        <v>0.65659999999999996</v>
      </c>
      <c r="O9" s="41"/>
      <c r="P9" s="41"/>
      <c r="Q9" s="87">
        <v>0.88170000000000004</v>
      </c>
      <c r="R9" s="109"/>
      <c r="S9" s="109"/>
      <c r="T9" s="87">
        <v>0.93310000000000004</v>
      </c>
      <c r="U9" s="109"/>
      <c r="V9" s="109"/>
      <c r="W9" s="87">
        <v>1.1509</v>
      </c>
      <c r="X9" s="75" t="s">
        <v>148</v>
      </c>
      <c r="Y9" s="1" t="s">
        <v>19</v>
      </c>
      <c r="Z9" s="4" t="s">
        <v>149</v>
      </c>
    </row>
    <row r="10" spans="1:26" s="7" customFormat="1" ht="25.5" customHeight="1" x14ac:dyDescent="0.25">
      <c r="A10" s="490"/>
      <c r="B10" s="483"/>
      <c r="C10" s="447"/>
      <c r="D10" s="1" t="s">
        <v>151</v>
      </c>
      <c r="E10" s="1"/>
      <c r="F10" s="1">
        <v>1</v>
      </c>
      <c r="G10" s="1"/>
      <c r="H10" s="1">
        <v>1</v>
      </c>
      <c r="I10" s="1"/>
      <c r="J10" s="15" t="s">
        <v>191</v>
      </c>
      <c r="K10" s="25" t="s">
        <v>192</v>
      </c>
      <c r="L10" s="129">
        <v>8</v>
      </c>
      <c r="M10" s="121">
        <v>8</v>
      </c>
      <c r="N10" s="121">
        <v>7</v>
      </c>
      <c r="O10" s="121">
        <v>10</v>
      </c>
      <c r="P10" s="121">
        <v>8</v>
      </c>
      <c r="Q10" s="121">
        <v>11</v>
      </c>
      <c r="R10" s="121">
        <v>10</v>
      </c>
      <c r="S10" s="121">
        <v>9</v>
      </c>
      <c r="T10" s="121">
        <v>10</v>
      </c>
      <c r="U10" s="121">
        <v>8</v>
      </c>
      <c r="V10" s="121">
        <v>13</v>
      </c>
      <c r="W10" s="121">
        <v>9</v>
      </c>
      <c r="X10" s="75" t="s">
        <v>24</v>
      </c>
      <c r="Y10" s="1" t="s">
        <v>5</v>
      </c>
      <c r="Z10" s="4" t="s">
        <v>16</v>
      </c>
    </row>
    <row r="11" spans="1:26" s="7" customFormat="1" ht="20.399999999999999" x14ac:dyDescent="0.25">
      <c r="A11" s="490"/>
      <c r="B11" s="483"/>
      <c r="C11" s="447"/>
      <c r="D11" s="1" t="s">
        <v>34</v>
      </c>
      <c r="E11" s="1"/>
      <c r="F11" s="1">
        <v>1</v>
      </c>
      <c r="G11" s="1">
        <v>1</v>
      </c>
      <c r="H11" s="1"/>
      <c r="I11" s="1"/>
      <c r="J11" s="106" t="s">
        <v>152</v>
      </c>
      <c r="K11" s="25" t="s">
        <v>180</v>
      </c>
      <c r="L11" s="135">
        <v>0.64</v>
      </c>
      <c r="M11" s="91">
        <v>0.63</v>
      </c>
      <c r="N11" s="91">
        <v>0.65</v>
      </c>
      <c r="O11" s="91">
        <v>0.63</v>
      </c>
      <c r="P11" s="91">
        <v>0.63</v>
      </c>
      <c r="Q11" s="91">
        <v>0.6</v>
      </c>
      <c r="R11" s="91">
        <v>0.63</v>
      </c>
      <c r="S11" s="91">
        <v>0.64</v>
      </c>
      <c r="T11" s="114">
        <v>0.64400000000000002</v>
      </c>
      <c r="U11" s="114">
        <v>0.63490000000000002</v>
      </c>
      <c r="V11" s="114">
        <v>0.87160000000000004</v>
      </c>
      <c r="W11" s="114">
        <v>0.82879999999999998</v>
      </c>
      <c r="X11" s="75" t="s">
        <v>117</v>
      </c>
      <c r="Y11" s="1" t="s">
        <v>5</v>
      </c>
      <c r="Z11" s="4" t="s">
        <v>16</v>
      </c>
    </row>
    <row r="12" spans="1:26" s="7" customFormat="1" ht="40.799999999999997" x14ac:dyDescent="0.25">
      <c r="A12" s="490"/>
      <c r="B12" s="483"/>
      <c r="C12" s="447"/>
      <c r="D12" s="1" t="s">
        <v>93</v>
      </c>
      <c r="E12" s="1"/>
      <c r="F12" s="1">
        <v>1</v>
      </c>
      <c r="G12" s="1"/>
      <c r="H12" s="1">
        <v>1</v>
      </c>
      <c r="I12" s="1"/>
      <c r="J12" s="15" t="s">
        <v>156</v>
      </c>
      <c r="K12" s="18" t="s">
        <v>194</v>
      </c>
      <c r="L12" s="41" t="s">
        <v>129</v>
      </c>
      <c r="M12" s="60">
        <v>0.38</v>
      </c>
      <c r="N12" s="65"/>
      <c r="O12" s="47">
        <v>1.29</v>
      </c>
      <c r="P12" s="41"/>
      <c r="Q12" s="47">
        <v>1.41</v>
      </c>
      <c r="R12" s="41"/>
      <c r="S12" s="86">
        <v>0.97</v>
      </c>
      <c r="T12" s="41"/>
      <c r="U12" s="60">
        <v>0.8</v>
      </c>
      <c r="V12" s="41"/>
      <c r="W12" s="47">
        <v>1.25</v>
      </c>
      <c r="X12" s="75" t="s">
        <v>117</v>
      </c>
      <c r="Y12" s="1" t="s">
        <v>119</v>
      </c>
      <c r="Z12" s="4" t="s">
        <v>16</v>
      </c>
    </row>
    <row r="13" spans="1:26" s="7" customFormat="1" ht="35.25" customHeight="1" x14ac:dyDescent="0.25">
      <c r="A13" s="490"/>
      <c r="B13" s="483"/>
      <c r="C13" s="447"/>
      <c r="D13" s="1" t="s">
        <v>94</v>
      </c>
      <c r="E13" s="1"/>
      <c r="F13" s="1">
        <v>1</v>
      </c>
      <c r="G13" s="1">
        <v>1</v>
      </c>
      <c r="H13" s="1"/>
      <c r="I13" s="1"/>
      <c r="J13" s="74" t="s">
        <v>157</v>
      </c>
      <c r="K13" s="67">
        <v>0.95</v>
      </c>
      <c r="L13" s="41"/>
      <c r="M13" s="60">
        <v>0.3</v>
      </c>
      <c r="N13" s="41"/>
      <c r="O13" s="91">
        <v>0.27</v>
      </c>
      <c r="P13" s="41"/>
      <c r="Q13" s="91">
        <v>0.33</v>
      </c>
      <c r="R13" s="105"/>
      <c r="S13" s="91">
        <v>0.38</v>
      </c>
      <c r="T13" s="105"/>
      <c r="U13" s="90"/>
      <c r="V13" s="105"/>
      <c r="W13" s="91">
        <v>0.5</v>
      </c>
      <c r="X13" s="75" t="s">
        <v>117</v>
      </c>
      <c r="Y13" s="1" t="s">
        <v>119</v>
      </c>
      <c r="Z13" s="4" t="s">
        <v>16</v>
      </c>
    </row>
    <row r="14" spans="1:26" s="7" customFormat="1" ht="30.6" x14ac:dyDescent="0.25">
      <c r="A14" s="490"/>
      <c r="B14" s="483"/>
      <c r="C14" s="447"/>
      <c r="D14" s="1" t="s">
        <v>95</v>
      </c>
      <c r="E14" s="1"/>
      <c r="F14" s="1">
        <v>1</v>
      </c>
      <c r="G14" s="1"/>
      <c r="H14" s="1"/>
      <c r="I14" s="1">
        <v>1</v>
      </c>
      <c r="J14" s="106" t="s">
        <v>153</v>
      </c>
      <c r="K14" s="25" t="s">
        <v>178</v>
      </c>
      <c r="L14" s="93">
        <v>188</v>
      </c>
      <c r="M14" s="93">
        <v>434</v>
      </c>
      <c r="N14" s="93">
        <v>133</v>
      </c>
      <c r="O14" s="94">
        <v>63</v>
      </c>
      <c r="P14" s="94">
        <v>107</v>
      </c>
      <c r="Q14" s="94">
        <v>59</v>
      </c>
      <c r="R14" s="93">
        <v>116</v>
      </c>
      <c r="S14" s="94">
        <v>95</v>
      </c>
      <c r="T14" s="93">
        <v>141</v>
      </c>
      <c r="U14" s="93">
        <v>111</v>
      </c>
      <c r="V14" s="93">
        <v>151</v>
      </c>
      <c r="W14" s="94">
        <v>66</v>
      </c>
      <c r="X14" s="75" t="s">
        <v>117</v>
      </c>
      <c r="Y14" s="1" t="s">
        <v>5</v>
      </c>
      <c r="Z14" s="4" t="s">
        <v>16</v>
      </c>
    </row>
    <row r="15" spans="1:26" s="7" customFormat="1" ht="45" customHeight="1" x14ac:dyDescent="0.25">
      <c r="A15" s="490"/>
      <c r="B15" s="483"/>
      <c r="C15" s="447"/>
      <c r="D15" s="1" t="s">
        <v>96</v>
      </c>
      <c r="E15" s="1"/>
      <c r="F15" s="1">
        <v>1</v>
      </c>
      <c r="G15" s="1">
        <v>1</v>
      </c>
      <c r="H15" s="1"/>
      <c r="I15" s="1"/>
      <c r="J15" s="106" t="s">
        <v>97</v>
      </c>
      <c r="K15" s="25">
        <v>1</v>
      </c>
      <c r="L15" s="41" t="s">
        <v>129</v>
      </c>
      <c r="M15" s="41"/>
      <c r="N15" s="47">
        <v>1</v>
      </c>
      <c r="O15" s="41"/>
      <c r="P15" s="41"/>
      <c r="Q15" s="47">
        <v>1</v>
      </c>
      <c r="R15" s="41"/>
      <c r="S15" s="41"/>
      <c r="T15" s="47">
        <v>1</v>
      </c>
      <c r="U15" s="41"/>
      <c r="V15" s="41"/>
      <c r="W15" s="47">
        <v>1</v>
      </c>
      <c r="X15" s="75" t="s">
        <v>118</v>
      </c>
      <c r="Y15" s="1" t="s">
        <v>19</v>
      </c>
      <c r="Z15" s="4" t="s">
        <v>16</v>
      </c>
    </row>
    <row r="16" spans="1:26" s="7" customFormat="1" ht="51" x14ac:dyDescent="0.25">
      <c r="A16" s="490"/>
      <c r="B16" s="483"/>
      <c r="C16" s="447"/>
      <c r="D16" s="1" t="s">
        <v>98</v>
      </c>
      <c r="E16" s="1">
        <v>1</v>
      </c>
      <c r="F16" s="1"/>
      <c r="G16" s="1">
        <v>1</v>
      </c>
      <c r="H16" s="1"/>
      <c r="I16" s="1"/>
      <c r="J16" s="106" t="s">
        <v>99</v>
      </c>
      <c r="K16" s="18" t="s">
        <v>162</v>
      </c>
      <c r="L16" s="41" t="s">
        <v>129</v>
      </c>
      <c r="M16" s="41"/>
      <c r="N16" s="47">
        <v>1</v>
      </c>
      <c r="O16" s="41"/>
      <c r="P16" s="41"/>
      <c r="Q16" s="47">
        <v>1</v>
      </c>
      <c r="R16" s="41"/>
      <c r="S16" s="41"/>
      <c r="T16" s="47">
        <v>1</v>
      </c>
      <c r="U16" s="41"/>
      <c r="V16" s="41"/>
      <c r="W16" s="47">
        <v>1</v>
      </c>
      <c r="X16" s="75" t="s">
        <v>118</v>
      </c>
      <c r="Y16" s="1" t="s">
        <v>19</v>
      </c>
      <c r="Z16" s="4" t="s">
        <v>16</v>
      </c>
    </row>
    <row r="17" spans="1:26" s="7" customFormat="1" ht="30.6" x14ac:dyDescent="0.25">
      <c r="A17" s="490" t="s">
        <v>12</v>
      </c>
      <c r="B17" s="483" t="s">
        <v>10</v>
      </c>
      <c r="C17" s="1" t="s">
        <v>74</v>
      </c>
      <c r="D17" s="75" t="s">
        <v>32</v>
      </c>
      <c r="E17" s="1"/>
      <c r="F17" s="1">
        <v>1</v>
      </c>
      <c r="G17" s="1"/>
      <c r="H17" s="1">
        <v>1</v>
      </c>
      <c r="I17" s="1"/>
      <c r="J17" s="74" t="s">
        <v>186</v>
      </c>
      <c r="K17" s="25" t="s">
        <v>146</v>
      </c>
      <c r="L17" s="100">
        <v>0.63600000000000001</v>
      </c>
      <c r="M17" s="100">
        <v>0.73799999999999999</v>
      </c>
      <c r="N17" s="102">
        <v>0.69099999999999995</v>
      </c>
      <c r="O17" s="126">
        <v>1.0069999999999999</v>
      </c>
      <c r="P17" s="102">
        <v>0.79800000000000004</v>
      </c>
      <c r="Q17" s="114">
        <v>1.0354000000000001</v>
      </c>
      <c r="R17" s="126">
        <v>1</v>
      </c>
      <c r="S17" s="102">
        <v>0.77</v>
      </c>
      <c r="T17" s="102">
        <v>0.59</v>
      </c>
      <c r="U17" s="102">
        <v>0.67</v>
      </c>
      <c r="V17" s="126">
        <v>1.43</v>
      </c>
      <c r="W17" s="126">
        <v>1.19</v>
      </c>
      <c r="X17" s="75" t="s">
        <v>15</v>
      </c>
      <c r="Y17" s="1" t="s">
        <v>5</v>
      </c>
      <c r="Z17" s="95" t="s">
        <v>181</v>
      </c>
    </row>
    <row r="18" spans="1:26" s="7" customFormat="1" ht="30.6" x14ac:dyDescent="0.25">
      <c r="A18" s="490"/>
      <c r="B18" s="483"/>
      <c r="C18" s="447" t="s">
        <v>43</v>
      </c>
      <c r="D18" s="75" t="s">
        <v>196</v>
      </c>
      <c r="E18" s="75"/>
      <c r="F18" s="75">
        <v>1</v>
      </c>
      <c r="G18" s="75"/>
      <c r="H18" s="75"/>
      <c r="I18" s="75">
        <v>1</v>
      </c>
      <c r="J18" s="74" t="s">
        <v>197</v>
      </c>
      <c r="K18" s="18" t="s">
        <v>200</v>
      </c>
      <c r="L18" s="101">
        <v>0.122</v>
      </c>
      <c r="M18" s="92">
        <v>0.12</v>
      </c>
      <c r="N18" s="92">
        <v>0.12</v>
      </c>
      <c r="O18" s="90">
        <v>0.12</v>
      </c>
      <c r="P18" s="92">
        <v>0.12</v>
      </c>
      <c r="Q18" s="100">
        <v>0.12</v>
      </c>
      <c r="R18" s="100">
        <v>0.12</v>
      </c>
      <c r="S18" s="100">
        <v>0.12</v>
      </c>
      <c r="T18" s="100">
        <v>0.12</v>
      </c>
      <c r="U18" s="100">
        <v>0.12</v>
      </c>
      <c r="V18" s="100">
        <v>0.12</v>
      </c>
      <c r="W18" s="91">
        <v>7.6999999999999999E-2</v>
      </c>
      <c r="X18" s="75" t="s">
        <v>55</v>
      </c>
      <c r="Y18" s="1" t="s">
        <v>5</v>
      </c>
      <c r="Z18" s="4" t="s">
        <v>182</v>
      </c>
    </row>
    <row r="19" spans="1:26" s="7" customFormat="1" ht="45" customHeight="1" x14ac:dyDescent="0.25">
      <c r="A19" s="490"/>
      <c r="B19" s="483"/>
      <c r="C19" s="447"/>
      <c r="D19" s="75" t="s">
        <v>198</v>
      </c>
      <c r="E19" s="75"/>
      <c r="F19" s="75"/>
      <c r="G19" s="75"/>
      <c r="H19" s="75"/>
      <c r="I19" s="75">
        <v>1</v>
      </c>
      <c r="J19" s="74" t="s">
        <v>199</v>
      </c>
      <c r="K19" s="18" t="s">
        <v>201</v>
      </c>
      <c r="L19" s="119">
        <v>0.91800000000000004</v>
      </c>
      <c r="M19" s="97">
        <v>0.93500000000000005</v>
      </c>
      <c r="N19" s="124">
        <v>0.88</v>
      </c>
      <c r="O19" s="119">
        <v>0.873</v>
      </c>
      <c r="P19" s="97">
        <v>0.72399999999999998</v>
      </c>
      <c r="Q19" s="97">
        <v>0.89500000000000002</v>
      </c>
      <c r="R19" s="97">
        <v>0.89500000000000002</v>
      </c>
      <c r="S19" s="97">
        <v>0.88100000000000001</v>
      </c>
      <c r="T19" s="97">
        <v>0.89500000000000002</v>
      </c>
      <c r="U19" s="97">
        <v>0.91300000000000003</v>
      </c>
      <c r="V19" s="97">
        <v>0.95299999999999996</v>
      </c>
      <c r="W19" s="97">
        <v>0.83099999999999996</v>
      </c>
      <c r="X19" s="75" t="s">
        <v>55</v>
      </c>
      <c r="Y19" s="1" t="s">
        <v>5</v>
      </c>
      <c r="Z19" s="4" t="s">
        <v>182</v>
      </c>
    </row>
    <row r="20" spans="1:26" s="7" customFormat="1" ht="30.6" x14ac:dyDescent="0.25">
      <c r="A20" s="490"/>
      <c r="B20" s="483"/>
      <c r="C20" s="447"/>
      <c r="D20" s="1" t="s">
        <v>189</v>
      </c>
      <c r="E20" s="1"/>
      <c r="F20" s="1">
        <v>1</v>
      </c>
      <c r="G20" s="1"/>
      <c r="H20" s="1">
        <v>1</v>
      </c>
      <c r="I20" s="1"/>
      <c r="J20" s="74" t="s">
        <v>190</v>
      </c>
      <c r="K20" s="26" t="s">
        <v>131</v>
      </c>
      <c r="L20" s="100">
        <v>0.13600000000000001</v>
      </c>
      <c r="M20" s="101">
        <v>0.13189999999999999</v>
      </c>
      <c r="N20" s="100">
        <v>0.14499999999999999</v>
      </c>
      <c r="O20" s="101">
        <v>4.4900000000000002E-2</v>
      </c>
      <c r="P20" s="100">
        <v>0.29299999999999998</v>
      </c>
      <c r="Q20" s="100">
        <v>0.126</v>
      </c>
      <c r="R20" s="97">
        <v>0.17</v>
      </c>
      <c r="S20" s="100">
        <v>0.14000000000000001</v>
      </c>
      <c r="T20" s="100">
        <v>0.15</v>
      </c>
      <c r="U20" s="100">
        <v>0.15</v>
      </c>
      <c r="V20" s="100">
        <v>0.05</v>
      </c>
      <c r="W20" s="91">
        <v>0.21</v>
      </c>
      <c r="X20" s="75" t="s">
        <v>55</v>
      </c>
      <c r="Y20" s="1" t="s">
        <v>5</v>
      </c>
      <c r="Z20" s="4" t="s">
        <v>182</v>
      </c>
    </row>
    <row r="21" spans="1:26" s="7" customFormat="1" ht="39.6" x14ac:dyDescent="0.25">
      <c r="A21" s="490"/>
      <c r="B21" s="483"/>
      <c r="C21" s="447"/>
      <c r="D21" s="1" t="s">
        <v>33</v>
      </c>
      <c r="E21" s="1"/>
      <c r="F21" s="1">
        <v>1</v>
      </c>
      <c r="G21" s="1">
        <v>1</v>
      </c>
      <c r="H21" s="1"/>
      <c r="I21" s="1"/>
      <c r="J21" s="106" t="s">
        <v>114</v>
      </c>
      <c r="K21" s="18" t="s">
        <v>124</v>
      </c>
      <c r="L21" s="43"/>
      <c r="M21" s="44"/>
      <c r="N21" s="44"/>
      <c r="O21" s="44"/>
      <c r="P21" s="41"/>
      <c r="Q21" s="41"/>
      <c r="R21" s="41"/>
      <c r="S21" s="41"/>
      <c r="T21" s="41"/>
      <c r="U21" s="41"/>
      <c r="V21" s="41"/>
      <c r="W21" s="92">
        <v>0.18</v>
      </c>
      <c r="X21" s="75" t="s">
        <v>15</v>
      </c>
      <c r="Y21" s="1" t="s">
        <v>3</v>
      </c>
      <c r="Z21" s="4" t="s">
        <v>183</v>
      </c>
    </row>
    <row r="22" spans="1:26" s="7" customFormat="1" ht="30.6" x14ac:dyDescent="0.25">
      <c r="A22" s="490"/>
      <c r="B22" s="483"/>
      <c r="C22" s="447"/>
      <c r="D22" s="1" t="s">
        <v>113</v>
      </c>
      <c r="E22" s="1">
        <v>1</v>
      </c>
      <c r="F22" s="1"/>
      <c r="G22" s="1">
        <v>1</v>
      </c>
      <c r="H22" s="1"/>
      <c r="I22" s="1"/>
      <c r="J22" s="15" t="s">
        <v>108</v>
      </c>
      <c r="K22" s="67">
        <v>1</v>
      </c>
      <c r="L22" s="92">
        <v>1</v>
      </c>
      <c r="M22" s="92">
        <v>1</v>
      </c>
      <c r="N22" s="92">
        <v>1</v>
      </c>
      <c r="O22" s="92">
        <v>1</v>
      </c>
      <c r="P22" s="92">
        <v>1</v>
      </c>
      <c r="Q22" s="92">
        <v>1</v>
      </c>
      <c r="R22" s="92">
        <v>1</v>
      </c>
      <c r="S22" s="92">
        <v>1</v>
      </c>
      <c r="T22" s="92">
        <v>1</v>
      </c>
      <c r="U22" s="92">
        <v>1</v>
      </c>
      <c r="V22" s="92">
        <v>1</v>
      </c>
      <c r="W22" s="92">
        <v>1</v>
      </c>
      <c r="X22" s="75" t="s">
        <v>55</v>
      </c>
      <c r="Y22" s="1" t="s">
        <v>5</v>
      </c>
      <c r="Z22" s="4" t="s">
        <v>149</v>
      </c>
    </row>
    <row r="23" spans="1:26" s="7" customFormat="1" ht="20.399999999999999" x14ac:dyDescent="0.25">
      <c r="A23" s="490"/>
      <c r="B23" s="483"/>
      <c r="C23" s="447" t="s">
        <v>127</v>
      </c>
      <c r="D23" s="75" t="s">
        <v>100</v>
      </c>
      <c r="E23" s="1"/>
      <c r="F23" s="1">
        <v>1</v>
      </c>
      <c r="G23" s="1">
        <v>1</v>
      </c>
      <c r="H23" s="1"/>
      <c r="I23" s="1"/>
      <c r="J23" s="106" t="s">
        <v>82</v>
      </c>
      <c r="K23" s="67" t="s">
        <v>171</v>
      </c>
      <c r="L23" s="118"/>
      <c r="M23" s="65"/>
      <c r="N23" s="92">
        <v>0.83</v>
      </c>
      <c r="O23" s="65"/>
      <c r="P23" s="41"/>
      <c r="Q23" s="124">
        <v>0.75</v>
      </c>
      <c r="R23" s="108"/>
      <c r="S23" s="108"/>
      <c r="T23" s="97">
        <v>0.67</v>
      </c>
      <c r="U23" s="108"/>
      <c r="V23" s="108"/>
      <c r="W23" s="124">
        <v>0.75</v>
      </c>
      <c r="X23" s="75" t="s">
        <v>120</v>
      </c>
      <c r="Y23" s="1" t="s">
        <v>19</v>
      </c>
      <c r="Z23" s="4" t="s">
        <v>7</v>
      </c>
    </row>
    <row r="24" spans="1:26" s="7" customFormat="1" ht="20.399999999999999" x14ac:dyDescent="0.25">
      <c r="A24" s="490"/>
      <c r="B24" s="483"/>
      <c r="C24" s="447"/>
      <c r="D24" s="1" t="s">
        <v>101</v>
      </c>
      <c r="E24" s="1">
        <v>1</v>
      </c>
      <c r="F24" s="1"/>
      <c r="G24" s="1">
        <v>1</v>
      </c>
      <c r="H24" s="1"/>
      <c r="I24" s="1"/>
      <c r="J24" s="106" t="s">
        <v>102</v>
      </c>
      <c r="K24" s="67" t="s">
        <v>112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75" t="s">
        <v>120</v>
      </c>
      <c r="Y24" s="1" t="s">
        <v>5</v>
      </c>
      <c r="Z24" s="4" t="s">
        <v>7</v>
      </c>
    </row>
    <row r="25" spans="1:26" s="7" customFormat="1" ht="40.5" customHeight="1" x14ac:dyDescent="0.25">
      <c r="A25" s="490"/>
      <c r="B25" s="483"/>
      <c r="C25" s="70" t="s">
        <v>128</v>
      </c>
      <c r="D25" s="1" t="s">
        <v>110</v>
      </c>
      <c r="E25" s="1"/>
      <c r="F25" s="1">
        <v>1</v>
      </c>
      <c r="G25" s="1">
        <v>1</v>
      </c>
      <c r="H25" s="1"/>
      <c r="I25" s="1"/>
      <c r="J25" s="15" t="s">
        <v>111</v>
      </c>
      <c r="K25" s="67">
        <v>1</v>
      </c>
      <c r="L25" s="118"/>
      <c r="M25" s="65"/>
      <c r="N25" s="65"/>
      <c r="O25" s="91">
        <v>0.14000000000000001</v>
      </c>
      <c r="P25" s="41"/>
      <c r="Q25" s="41"/>
      <c r="R25" s="41"/>
      <c r="S25" s="47">
        <v>1</v>
      </c>
      <c r="T25" s="41"/>
      <c r="U25" s="41"/>
      <c r="V25" s="41"/>
      <c r="W25" s="47">
        <v>1</v>
      </c>
      <c r="X25" s="75" t="s">
        <v>125</v>
      </c>
      <c r="Y25" s="1" t="s">
        <v>54</v>
      </c>
      <c r="Z25" s="4" t="s">
        <v>126</v>
      </c>
    </row>
    <row r="26" spans="1:26" s="7" customFormat="1" ht="36.75" customHeight="1" x14ac:dyDescent="0.25">
      <c r="A26" s="485" t="s">
        <v>13</v>
      </c>
      <c r="B26" s="488" t="s">
        <v>9</v>
      </c>
      <c r="C26" s="1" t="s">
        <v>48</v>
      </c>
      <c r="D26" s="1" t="s">
        <v>47</v>
      </c>
      <c r="E26" s="1">
        <v>1</v>
      </c>
      <c r="F26" s="1"/>
      <c r="G26" s="1"/>
      <c r="H26" s="1">
        <v>1</v>
      </c>
      <c r="I26" s="1"/>
      <c r="J26" s="16" t="s">
        <v>160</v>
      </c>
      <c r="K26" s="25" t="s">
        <v>134</v>
      </c>
      <c r="L26" s="45"/>
      <c r="M26" s="46"/>
      <c r="N26" s="46"/>
      <c r="O26" s="46"/>
      <c r="P26" s="41"/>
      <c r="Q26" s="91">
        <v>0.65</v>
      </c>
      <c r="R26" s="105"/>
      <c r="S26" s="105"/>
      <c r="T26" s="105"/>
      <c r="U26" s="105"/>
      <c r="V26" s="105"/>
      <c r="W26" s="90">
        <v>1</v>
      </c>
      <c r="X26" s="75" t="s">
        <v>49</v>
      </c>
      <c r="Y26" s="1" t="s">
        <v>4</v>
      </c>
      <c r="Z26" s="4" t="s">
        <v>50</v>
      </c>
    </row>
    <row r="27" spans="1:26" s="7" customFormat="1" ht="36.75" customHeight="1" x14ac:dyDescent="0.25">
      <c r="A27" s="486"/>
      <c r="B27" s="489"/>
      <c r="C27" s="1" t="s">
        <v>133</v>
      </c>
      <c r="D27" s="75" t="s">
        <v>121</v>
      </c>
      <c r="E27" s="75"/>
      <c r="F27" s="75">
        <v>1</v>
      </c>
      <c r="G27" s="75">
        <v>1</v>
      </c>
      <c r="H27" s="75"/>
      <c r="I27" s="75"/>
      <c r="J27" s="74" t="s">
        <v>109</v>
      </c>
      <c r="K27" s="26" t="s">
        <v>193</v>
      </c>
      <c r="L27" s="91">
        <v>0.74</v>
      </c>
      <c r="M27" s="91">
        <v>0.68</v>
      </c>
      <c r="N27" s="91">
        <v>0.79</v>
      </c>
      <c r="O27" s="91">
        <v>0.6</v>
      </c>
      <c r="P27" s="91">
        <v>0.6</v>
      </c>
      <c r="Q27" s="91">
        <v>0.56999999999999995</v>
      </c>
      <c r="R27" s="91">
        <v>0.6</v>
      </c>
      <c r="S27" s="91">
        <v>0.76</v>
      </c>
      <c r="T27" s="91">
        <v>0.71</v>
      </c>
      <c r="U27" s="91">
        <v>0.73</v>
      </c>
      <c r="V27" s="91">
        <v>0.75</v>
      </c>
      <c r="W27" s="91">
        <v>0.67</v>
      </c>
      <c r="X27" s="75" t="s">
        <v>122</v>
      </c>
      <c r="Y27" s="75" t="s">
        <v>5</v>
      </c>
      <c r="Z27" s="95" t="s">
        <v>123</v>
      </c>
    </row>
    <row r="28" spans="1:26" s="7" customFormat="1" ht="20.399999999999999" x14ac:dyDescent="0.25">
      <c r="A28" s="487"/>
      <c r="B28" s="482"/>
      <c r="C28" s="3" t="s">
        <v>53</v>
      </c>
      <c r="D28" s="2" t="s">
        <v>56</v>
      </c>
      <c r="E28" s="2"/>
      <c r="F28" s="1">
        <v>1</v>
      </c>
      <c r="G28" s="2"/>
      <c r="H28" s="2"/>
      <c r="I28" s="1">
        <v>1</v>
      </c>
      <c r="J28" s="16" t="s">
        <v>52</v>
      </c>
      <c r="K28" s="25" t="s">
        <v>135</v>
      </c>
      <c r="L28" s="41"/>
      <c r="M28" s="41"/>
      <c r="N28" s="41"/>
      <c r="O28" s="125">
        <v>0.7893</v>
      </c>
      <c r="P28" s="41"/>
      <c r="Q28" s="41"/>
      <c r="R28" s="41"/>
      <c r="S28" s="86">
        <v>0.86250000000000004</v>
      </c>
      <c r="T28" s="41"/>
      <c r="U28" s="41"/>
      <c r="V28" s="41"/>
      <c r="W28" s="86">
        <v>0.92579999999999996</v>
      </c>
      <c r="X28" s="75" t="s">
        <v>24</v>
      </c>
      <c r="Y28" s="1" t="s">
        <v>54</v>
      </c>
      <c r="Z28" s="4" t="s">
        <v>16</v>
      </c>
    </row>
    <row r="29" spans="1:26" s="7" customFormat="1" ht="20.399999999999999" x14ac:dyDescent="0.25">
      <c r="A29" s="490" t="s">
        <v>37</v>
      </c>
      <c r="B29" s="483" t="s">
        <v>35</v>
      </c>
      <c r="C29" s="457" t="s">
        <v>25</v>
      </c>
      <c r="D29" s="1" t="s">
        <v>38</v>
      </c>
      <c r="E29" s="1">
        <v>1</v>
      </c>
      <c r="F29" s="1"/>
      <c r="G29" s="1">
        <v>1</v>
      </c>
      <c r="H29" s="1"/>
      <c r="I29" s="1"/>
      <c r="J29" s="106" t="s">
        <v>46</v>
      </c>
      <c r="K29" s="27" t="s">
        <v>136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75" t="s">
        <v>24</v>
      </c>
      <c r="Y29" s="1" t="s">
        <v>5</v>
      </c>
      <c r="Z29" s="4" t="s">
        <v>16</v>
      </c>
    </row>
    <row r="30" spans="1:26" s="7" customFormat="1" ht="47.25" customHeight="1" x14ac:dyDescent="0.25">
      <c r="A30" s="490"/>
      <c r="B30" s="483"/>
      <c r="C30" s="457"/>
      <c r="D30" s="447" t="s">
        <v>39</v>
      </c>
      <c r="E30" s="447"/>
      <c r="F30" s="447">
        <v>1</v>
      </c>
      <c r="G30" s="447">
        <v>1</v>
      </c>
      <c r="H30" s="447"/>
      <c r="I30" s="447"/>
      <c r="J30" s="74" t="s">
        <v>17</v>
      </c>
      <c r="K30" s="484" t="s">
        <v>137</v>
      </c>
      <c r="L30" s="90">
        <v>1</v>
      </c>
      <c r="M30" s="90">
        <v>1</v>
      </c>
      <c r="N30" s="90">
        <v>1</v>
      </c>
      <c r="O30" s="90">
        <v>1</v>
      </c>
      <c r="P30" s="114">
        <v>0.95599999999999996</v>
      </c>
      <c r="Q30" s="114">
        <v>0.95</v>
      </c>
      <c r="R30" s="114">
        <v>0.96</v>
      </c>
      <c r="S30" s="98">
        <v>0.98</v>
      </c>
      <c r="T30" s="98">
        <v>0.98</v>
      </c>
      <c r="U30" s="126">
        <v>0.96</v>
      </c>
      <c r="V30" s="126">
        <v>0.95</v>
      </c>
      <c r="W30" s="90">
        <v>0.99</v>
      </c>
      <c r="X30" s="75" t="s">
        <v>24</v>
      </c>
      <c r="Y30" s="1" t="s">
        <v>5</v>
      </c>
      <c r="Z30" s="4" t="s">
        <v>16</v>
      </c>
    </row>
    <row r="31" spans="1:26" s="7" customFormat="1" ht="30.6" x14ac:dyDescent="0.25">
      <c r="A31" s="490"/>
      <c r="B31" s="483"/>
      <c r="C31" s="457"/>
      <c r="D31" s="447"/>
      <c r="E31" s="447"/>
      <c r="F31" s="447"/>
      <c r="G31" s="447"/>
      <c r="H31" s="447"/>
      <c r="I31" s="447"/>
      <c r="J31" s="15" t="s">
        <v>167</v>
      </c>
      <c r="K31" s="484"/>
      <c r="L31" s="91">
        <v>0.85</v>
      </c>
      <c r="M31" s="91">
        <v>0.89</v>
      </c>
      <c r="N31" s="91">
        <v>0.86</v>
      </c>
      <c r="O31" s="91">
        <v>0.9</v>
      </c>
      <c r="P31" s="91">
        <v>0.94</v>
      </c>
      <c r="Q31" s="91">
        <v>0.9</v>
      </c>
      <c r="R31" s="91">
        <v>0.96</v>
      </c>
      <c r="S31" s="91">
        <v>0.93</v>
      </c>
      <c r="T31" s="91">
        <v>0.86</v>
      </c>
      <c r="U31" s="91">
        <v>0.86</v>
      </c>
      <c r="V31" s="91">
        <v>0.88</v>
      </c>
      <c r="W31" s="91">
        <v>0.9</v>
      </c>
      <c r="X31" s="75" t="s">
        <v>24</v>
      </c>
      <c r="Y31" s="1" t="s">
        <v>5</v>
      </c>
      <c r="Z31" s="4" t="s">
        <v>16</v>
      </c>
    </row>
    <row r="32" spans="1:26" s="7" customFormat="1" ht="30.6" x14ac:dyDescent="0.25">
      <c r="A32" s="490"/>
      <c r="B32" s="483"/>
      <c r="C32" s="447" t="s">
        <v>85</v>
      </c>
      <c r="D32" s="1" t="s">
        <v>76</v>
      </c>
      <c r="E32" s="1">
        <v>1</v>
      </c>
      <c r="F32" s="1"/>
      <c r="G32" s="1">
        <v>1</v>
      </c>
      <c r="H32" s="1"/>
      <c r="I32" s="1"/>
      <c r="J32" s="15" t="s">
        <v>84</v>
      </c>
      <c r="K32" s="25" t="s">
        <v>146</v>
      </c>
      <c r="L32" s="47">
        <v>0.59</v>
      </c>
      <c r="M32" s="47">
        <v>0.66</v>
      </c>
      <c r="N32" s="99">
        <v>0.748</v>
      </c>
      <c r="O32" s="86">
        <v>0.82499999999999996</v>
      </c>
      <c r="P32" s="47" t="s">
        <v>202</v>
      </c>
      <c r="Q32" s="87">
        <v>0.98640000000000005</v>
      </c>
      <c r="R32" s="86">
        <v>0.63619999999999999</v>
      </c>
      <c r="S32" s="86">
        <v>9.5399999999999999E-2</v>
      </c>
      <c r="T32" s="99">
        <v>0.253</v>
      </c>
      <c r="U32" s="86">
        <v>0.32300000000000001</v>
      </c>
      <c r="V32" s="86">
        <v>0.43440000000000001</v>
      </c>
      <c r="W32" s="86">
        <v>0.54259999999999997</v>
      </c>
      <c r="X32" s="75" t="s">
        <v>87</v>
      </c>
      <c r="Y32" s="1" t="s">
        <v>5</v>
      </c>
      <c r="Z32" s="4" t="s">
        <v>16</v>
      </c>
    </row>
    <row r="33" spans="1:26" s="7" customFormat="1" ht="20.399999999999999" x14ac:dyDescent="0.25">
      <c r="A33" s="490"/>
      <c r="B33" s="483"/>
      <c r="C33" s="447"/>
      <c r="D33" s="1" t="s">
        <v>77</v>
      </c>
      <c r="E33" s="1"/>
      <c r="F33" s="1">
        <v>1</v>
      </c>
      <c r="G33" s="1">
        <v>1</v>
      </c>
      <c r="H33" s="1"/>
      <c r="I33" s="1"/>
      <c r="J33" s="15" t="s">
        <v>52</v>
      </c>
      <c r="K33" s="26" t="s">
        <v>86</v>
      </c>
      <c r="L33" s="41"/>
      <c r="M33" s="41"/>
      <c r="N33" s="41"/>
      <c r="O33" s="114">
        <v>0.70269999999999999</v>
      </c>
      <c r="P33" s="41"/>
      <c r="Q33" s="41"/>
      <c r="R33" s="41"/>
      <c r="S33" s="86">
        <v>0.86170000000000002</v>
      </c>
      <c r="T33" s="41"/>
      <c r="U33" s="41"/>
      <c r="V33" s="41"/>
      <c r="W33" s="86">
        <v>0.86909999999999998</v>
      </c>
      <c r="X33" s="75" t="s">
        <v>87</v>
      </c>
      <c r="Y33" s="1" t="s">
        <v>54</v>
      </c>
      <c r="Z33" s="4" t="s">
        <v>16</v>
      </c>
    </row>
    <row r="34" spans="1:26" s="7" customFormat="1" ht="20.399999999999999" x14ac:dyDescent="0.25">
      <c r="A34" s="490"/>
      <c r="B34" s="483"/>
      <c r="C34" s="447"/>
      <c r="D34" s="1" t="s">
        <v>78</v>
      </c>
      <c r="E34" s="1">
        <v>1</v>
      </c>
      <c r="F34" s="1"/>
      <c r="G34" s="1">
        <v>1</v>
      </c>
      <c r="H34" s="1"/>
      <c r="I34" s="1"/>
      <c r="J34" s="15" t="s">
        <v>81</v>
      </c>
      <c r="K34" s="26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75" t="s">
        <v>87</v>
      </c>
      <c r="Y34" s="1" t="s">
        <v>5</v>
      </c>
      <c r="Z34" s="4" t="s">
        <v>16</v>
      </c>
    </row>
    <row r="35" spans="1:26" s="7" customFormat="1" ht="20.399999999999999" x14ac:dyDescent="0.25">
      <c r="A35" s="490"/>
      <c r="B35" s="483"/>
      <c r="C35" s="447"/>
      <c r="D35" s="1" t="s">
        <v>79</v>
      </c>
      <c r="E35" s="1">
        <v>1</v>
      </c>
      <c r="F35" s="1"/>
      <c r="G35" s="1">
        <v>1</v>
      </c>
      <c r="H35" s="1"/>
      <c r="I35" s="1"/>
      <c r="J35" s="106" t="s">
        <v>82</v>
      </c>
      <c r="K35" s="67" t="s">
        <v>177</v>
      </c>
      <c r="L35" s="86">
        <v>0.91749999999999998</v>
      </c>
      <c r="M35" s="47">
        <v>1</v>
      </c>
      <c r="N35" s="99">
        <v>0.93400000000000005</v>
      </c>
      <c r="O35" s="47">
        <v>0.91</v>
      </c>
      <c r="P35" s="99">
        <v>1.125</v>
      </c>
      <c r="Q35" s="99">
        <v>0.93400000000000005</v>
      </c>
      <c r="R35" s="47">
        <v>0.83</v>
      </c>
      <c r="S35" s="99">
        <v>0.83499999999999996</v>
      </c>
      <c r="T35" s="47">
        <v>1</v>
      </c>
      <c r="U35" s="47">
        <v>0.75</v>
      </c>
      <c r="V35" s="99">
        <v>0.80200000000000005</v>
      </c>
      <c r="W35" s="99">
        <v>0.91749999999999998</v>
      </c>
      <c r="X35" s="75" t="s">
        <v>87</v>
      </c>
      <c r="Y35" s="1" t="s">
        <v>5</v>
      </c>
      <c r="Z35" s="4" t="s">
        <v>16</v>
      </c>
    </row>
    <row r="36" spans="1:26" s="7" customFormat="1" ht="20.399999999999999" x14ac:dyDescent="0.25">
      <c r="A36" s="490"/>
      <c r="B36" s="483"/>
      <c r="C36" s="447"/>
      <c r="D36" s="1" t="s">
        <v>80</v>
      </c>
      <c r="E36" s="1">
        <v>1</v>
      </c>
      <c r="F36" s="1"/>
      <c r="G36" s="1">
        <v>1</v>
      </c>
      <c r="H36" s="1"/>
      <c r="I36" s="1"/>
      <c r="J36" s="106" t="s">
        <v>83</v>
      </c>
      <c r="K36" s="26">
        <v>1</v>
      </c>
      <c r="L36" s="45"/>
      <c r="M36" s="46"/>
      <c r="N36" s="46"/>
      <c r="O36" s="65"/>
      <c r="P36" s="46"/>
      <c r="Q36" s="47">
        <v>1</v>
      </c>
      <c r="R36" s="41"/>
      <c r="S36" s="41"/>
      <c r="T36" s="41"/>
      <c r="U36" s="41"/>
      <c r="V36" s="41"/>
      <c r="W36" s="41"/>
      <c r="X36" s="75" t="s">
        <v>87</v>
      </c>
      <c r="Y36" s="1" t="s">
        <v>3</v>
      </c>
      <c r="Z36" s="4" t="s">
        <v>16</v>
      </c>
    </row>
    <row r="37" spans="1:26" s="7" customFormat="1" ht="40.5" customHeight="1" x14ac:dyDescent="0.25">
      <c r="A37" s="490"/>
      <c r="B37" s="483"/>
      <c r="C37" s="447"/>
      <c r="D37" s="1" t="s">
        <v>88</v>
      </c>
      <c r="E37" s="1"/>
      <c r="F37" s="1">
        <v>1</v>
      </c>
      <c r="G37" s="1">
        <v>1</v>
      </c>
      <c r="H37" s="1"/>
      <c r="I37" s="1"/>
      <c r="J37" s="15" t="s">
        <v>175</v>
      </c>
      <c r="K37" s="26" t="s">
        <v>176</v>
      </c>
      <c r="L37" s="47">
        <v>0</v>
      </c>
      <c r="M37" s="47">
        <v>0</v>
      </c>
      <c r="N37" s="47">
        <v>1</v>
      </c>
      <c r="O37" s="47">
        <v>0</v>
      </c>
      <c r="P37" s="60">
        <v>1.03</v>
      </c>
      <c r="Q37" s="47">
        <v>1</v>
      </c>
      <c r="R37" s="60">
        <v>1.07</v>
      </c>
      <c r="S37" s="47">
        <v>0.9</v>
      </c>
      <c r="T37" s="47">
        <v>0.97</v>
      </c>
      <c r="U37" s="47">
        <v>0.76</v>
      </c>
      <c r="V37" s="47">
        <v>1</v>
      </c>
      <c r="W37" s="47">
        <v>1</v>
      </c>
      <c r="X37" s="75" t="s">
        <v>18</v>
      </c>
      <c r="Y37" s="1" t="s">
        <v>5</v>
      </c>
      <c r="Z37" s="4" t="s">
        <v>16</v>
      </c>
    </row>
    <row r="38" spans="1:26" s="7" customFormat="1" ht="20.399999999999999" x14ac:dyDescent="0.25">
      <c r="A38" s="490"/>
      <c r="B38" s="483"/>
      <c r="C38" s="447"/>
      <c r="D38" s="1" t="s">
        <v>89</v>
      </c>
      <c r="E38" s="1">
        <v>1</v>
      </c>
      <c r="F38" s="1"/>
      <c r="G38" s="1">
        <v>1</v>
      </c>
      <c r="H38" s="1"/>
      <c r="I38" s="1"/>
      <c r="J38" s="74" t="s">
        <v>91</v>
      </c>
      <c r="K38" s="25" t="s">
        <v>138</v>
      </c>
      <c r="L38" s="86">
        <v>0.16500000000000001</v>
      </c>
      <c r="M38" s="96">
        <v>0.65200000000000002</v>
      </c>
      <c r="N38" s="86">
        <v>0.192</v>
      </c>
      <c r="O38" s="87">
        <v>0.622</v>
      </c>
      <c r="P38" s="87">
        <v>1.0620000000000001</v>
      </c>
      <c r="Q38" s="86">
        <v>0.21099999999999999</v>
      </c>
      <c r="R38" s="86">
        <v>0.219</v>
      </c>
      <c r="S38" s="86">
        <v>0.249</v>
      </c>
      <c r="T38" s="87">
        <v>0.39300000000000002</v>
      </c>
      <c r="U38" s="86">
        <v>0.16600000000000001</v>
      </c>
      <c r="V38" s="86">
        <v>0.21299999999999999</v>
      </c>
      <c r="W38" s="87">
        <v>0.55300000000000005</v>
      </c>
      <c r="X38" s="75" t="s">
        <v>18</v>
      </c>
      <c r="Y38" s="1" t="s">
        <v>5</v>
      </c>
      <c r="Z38" s="4" t="s">
        <v>16</v>
      </c>
    </row>
    <row r="39" spans="1:26" s="7" customFormat="1" ht="30.6" x14ac:dyDescent="0.25">
      <c r="A39" s="490"/>
      <c r="B39" s="483"/>
      <c r="C39" s="447"/>
      <c r="D39" s="75" t="s">
        <v>163</v>
      </c>
      <c r="E39" s="1"/>
      <c r="F39" s="1">
        <v>1</v>
      </c>
      <c r="G39" s="1"/>
      <c r="H39" s="1"/>
      <c r="I39" s="1"/>
      <c r="J39" s="106" t="s">
        <v>164</v>
      </c>
      <c r="K39" s="25" t="s">
        <v>165</v>
      </c>
      <c r="L39" s="120">
        <v>2</v>
      </c>
      <c r="M39" s="122">
        <v>0</v>
      </c>
      <c r="N39" s="122">
        <v>0</v>
      </c>
      <c r="O39" s="122">
        <v>0</v>
      </c>
      <c r="P39" s="122">
        <v>0</v>
      </c>
      <c r="Q39" s="122">
        <v>-0.02</v>
      </c>
      <c r="R39" s="122">
        <v>-2</v>
      </c>
      <c r="S39" s="122">
        <v>-1</v>
      </c>
      <c r="T39" s="122">
        <v>1</v>
      </c>
      <c r="U39" s="122">
        <v>1</v>
      </c>
      <c r="V39" s="47">
        <v>0</v>
      </c>
      <c r="W39" s="47">
        <v>0</v>
      </c>
      <c r="X39" s="1" t="s">
        <v>55</v>
      </c>
      <c r="Y39" s="1" t="s">
        <v>5</v>
      </c>
      <c r="Z39" s="4" t="s">
        <v>149</v>
      </c>
    </row>
    <row r="40" spans="1:26" s="7" customFormat="1" ht="30.75" customHeight="1" x14ac:dyDescent="0.25">
      <c r="A40" s="480" t="s">
        <v>14</v>
      </c>
      <c r="B40" s="447" t="s">
        <v>11</v>
      </c>
      <c r="C40" s="3" t="s">
        <v>44</v>
      </c>
      <c r="D40" s="1" t="s">
        <v>40</v>
      </c>
      <c r="E40" s="1">
        <v>1</v>
      </c>
      <c r="F40" s="1"/>
      <c r="G40" s="1"/>
      <c r="H40" s="1">
        <v>1</v>
      </c>
      <c r="I40" s="1"/>
      <c r="J40" s="16" t="s">
        <v>20</v>
      </c>
      <c r="K40" s="25" t="s">
        <v>139</v>
      </c>
      <c r="L40" s="45"/>
      <c r="M40" s="46"/>
      <c r="N40" s="46"/>
      <c r="O40" s="46"/>
      <c r="P40" s="46"/>
      <c r="Q40" s="60">
        <v>0.67</v>
      </c>
      <c r="R40" s="111"/>
      <c r="S40" s="41"/>
      <c r="T40" s="41"/>
      <c r="U40" s="41"/>
      <c r="V40" s="41"/>
      <c r="W40" s="47">
        <v>1.35</v>
      </c>
      <c r="X40" s="1" t="s">
        <v>51</v>
      </c>
      <c r="Y40" s="447" t="s">
        <v>4</v>
      </c>
      <c r="Z40" s="4" t="s">
        <v>7</v>
      </c>
    </row>
    <row r="41" spans="1:26" s="7" customFormat="1" ht="39.75" customHeight="1" thickBot="1" x14ac:dyDescent="0.3">
      <c r="A41" s="481"/>
      <c r="B41" s="448"/>
      <c r="C41" s="10" t="s">
        <v>45</v>
      </c>
      <c r="D41" s="9" t="s">
        <v>41</v>
      </c>
      <c r="E41" s="9">
        <v>1</v>
      </c>
      <c r="F41" s="9"/>
      <c r="G41" s="9"/>
      <c r="H41" s="9">
        <v>1</v>
      </c>
      <c r="I41" s="9"/>
      <c r="J41" s="17" t="s">
        <v>21</v>
      </c>
      <c r="K41" s="28" t="s">
        <v>139</v>
      </c>
      <c r="L41" s="63"/>
      <c r="M41" s="62"/>
      <c r="N41" s="62"/>
      <c r="O41" s="62"/>
      <c r="P41" s="62"/>
      <c r="Q41" s="117">
        <v>0.56999999999999995</v>
      </c>
      <c r="R41" s="112"/>
      <c r="S41" s="113"/>
      <c r="T41" s="113"/>
      <c r="U41" s="113"/>
      <c r="V41" s="113"/>
      <c r="W41" s="123">
        <v>1</v>
      </c>
      <c r="X41" s="9" t="s">
        <v>14</v>
      </c>
      <c r="Y41" s="448"/>
      <c r="Z41" s="11" t="s">
        <v>7</v>
      </c>
    </row>
    <row r="43" spans="1:26" x14ac:dyDescent="0.2">
      <c r="E43" s="8">
        <f>SUM(E7:E42)</f>
        <v>12</v>
      </c>
      <c r="F43" s="8">
        <f>SUM(F7:F42)</f>
        <v>21</v>
      </c>
      <c r="G43" s="8">
        <f>SUM(G7:G42)</f>
        <v>21</v>
      </c>
      <c r="H43" s="8">
        <f>SUM(H7:H42)</f>
        <v>8</v>
      </c>
      <c r="I43" s="8">
        <f>SUM(I7:I42)</f>
        <v>4</v>
      </c>
      <c r="N43" s="8">
        <f>21/30</f>
        <v>0.7</v>
      </c>
      <c r="Y43" s="30"/>
    </row>
    <row r="48" spans="1:26" ht="17.399999999999999" x14ac:dyDescent="0.3">
      <c r="P48" s="68"/>
    </row>
    <row r="49" spans="15:15" x14ac:dyDescent="0.2">
      <c r="O49" s="72"/>
    </row>
  </sheetData>
  <mergeCells count="27">
    <mergeCell ref="F30:F31"/>
    <mergeCell ref="Y40:Y41"/>
    <mergeCell ref="B7:B16"/>
    <mergeCell ref="I30:I31"/>
    <mergeCell ref="K30:K31"/>
    <mergeCell ref="B40:B41"/>
    <mergeCell ref="B29:B39"/>
    <mergeCell ref="H30:H31"/>
    <mergeCell ref="G30:G31"/>
    <mergeCell ref="C7:C16"/>
    <mergeCell ref="C23:C24"/>
    <mergeCell ref="C18:C22"/>
    <mergeCell ref="A1:Z2"/>
    <mergeCell ref="A3:C5"/>
    <mergeCell ref="D3:X3"/>
    <mergeCell ref="D4:X5"/>
    <mergeCell ref="A7:A16"/>
    <mergeCell ref="A17:A25"/>
    <mergeCell ref="B17:B25"/>
    <mergeCell ref="A40:A41"/>
    <mergeCell ref="D30:D31"/>
    <mergeCell ref="E30:E31"/>
    <mergeCell ref="A26:A28"/>
    <mergeCell ref="B26:B28"/>
    <mergeCell ref="C32:C39"/>
    <mergeCell ref="A29:A39"/>
    <mergeCell ref="C29:C31"/>
  </mergeCells>
  <phoneticPr fontId="0" type="noConversion"/>
  <printOptions horizontalCentered="1"/>
  <pageMargins left="0.17" right="0.17" top="0.19" bottom="0.17" header="0" footer="0"/>
  <pageSetup scale="60" orientation="landscape" horizontalDpi="300" verticalDpi="300" r:id="rId1"/>
  <headerFooter alignWithMargins="0"/>
  <rowBreaks count="1" manualBreakCount="1">
    <brk id="24" max="19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B47"/>
  <sheetViews>
    <sheetView topLeftCell="A14" zoomScale="120" zoomScaleNormal="120" zoomScaleSheetLayoutView="196" workbookViewId="0">
      <selection activeCell="D9" sqref="A7:IV16"/>
    </sheetView>
  </sheetViews>
  <sheetFormatPr baseColWidth="10" defaultColWidth="11.44140625" defaultRowHeight="10.199999999999999" x14ac:dyDescent="0.2"/>
  <cols>
    <col min="1" max="1" width="11.109375" style="8" customWidth="1"/>
    <col min="2" max="2" width="10.5546875" style="8" customWidth="1"/>
    <col min="3" max="3" width="17.88671875" style="8" customWidth="1"/>
    <col min="4" max="4" width="14.6640625" style="8" customWidth="1"/>
    <col min="5" max="5" width="2.44140625" style="8" customWidth="1"/>
    <col min="6" max="6" width="3" style="8" customWidth="1"/>
    <col min="7" max="9" width="3.5546875" style="8" customWidth="1"/>
    <col min="10" max="10" width="25.33203125" style="8" customWidth="1"/>
    <col min="11" max="11" width="8" style="8" customWidth="1"/>
    <col min="12" max="12" width="7.33203125" style="8" customWidth="1"/>
    <col min="13" max="13" width="7" style="8" customWidth="1"/>
    <col min="14" max="14" width="7.33203125" style="8" customWidth="1"/>
    <col min="15" max="15" width="6.33203125" style="8" customWidth="1"/>
    <col min="16" max="16" width="7.44140625" style="8" customWidth="1"/>
    <col min="17" max="21" width="7.109375" style="8" customWidth="1"/>
    <col min="22" max="22" width="6.44140625" style="8" customWidth="1"/>
    <col min="23" max="23" width="7" style="8" customWidth="1"/>
    <col min="24" max="24" width="12.33203125" style="8" customWidth="1"/>
    <col min="25" max="25" width="12.109375" style="8" customWidth="1"/>
    <col min="26" max="26" width="11.6640625" style="8" customWidth="1"/>
    <col min="27" max="16384" width="11.44140625" style="8"/>
  </cols>
  <sheetData>
    <row r="1" spans="1:26" ht="12.7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60"/>
    </row>
    <row r="2" spans="1:26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3"/>
      <c r="Z2" s="464"/>
    </row>
    <row r="3" spans="1:26" ht="17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1"/>
      <c r="Y3" s="13" t="s">
        <v>67</v>
      </c>
      <c r="Z3" s="5" t="s">
        <v>68</v>
      </c>
    </row>
    <row r="4" spans="1:26" ht="22.5" customHeight="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4"/>
      <c r="Y4" s="12" t="s">
        <v>64</v>
      </c>
      <c r="Z4" s="6">
        <v>40546</v>
      </c>
    </row>
    <row r="5" spans="1:26" ht="15.75" customHeight="1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7"/>
      <c r="Y5" s="13" t="s">
        <v>65</v>
      </c>
      <c r="Z5" s="5">
        <v>7</v>
      </c>
    </row>
    <row r="6" spans="1:26" s="14" customFormat="1" ht="72" customHeight="1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40909</v>
      </c>
      <c r="M6" s="64">
        <v>40940</v>
      </c>
      <c r="N6" s="64">
        <v>40969</v>
      </c>
      <c r="O6" s="64">
        <v>41000</v>
      </c>
      <c r="P6" s="64">
        <v>41030</v>
      </c>
      <c r="Q6" s="64">
        <v>41061</v>
      </c>
      <c r="R6" s="64">
        <v>41091</v>
      </c>
      <c r="S6" s="64">
        <v>41122</v>
      </c>
      <c r="T6" s="64">
        <v>41153</v>
      </c>
      <c r="U6" s="64">
        <v>41183</v>
      </c>
      <c r="V6" s="64">
        <v>41214</v>
      </c>
      <c r="W6" s="64">
        <v>41244</v>
      </c>
      <c r="X6" s="32" t="s">
        <v>6</v>
      </c>
      <c r="Y6" s="32" t="s">
        <v>1</v>
      </c>
      <c r="Z6" s="34" t="s">
        <v>2</v>
      </c>
    </row>
    <row r="7" spans="1:26" s="7" customFormat="1" ht="34.5" customHeight="1" x14ac:dyDescent="0.25">
      <c r="A7" s="487" t="s">
        <v>26</v>
      </c>
      <c r="B7" s="482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132">
        <v>1.1299999999999999</v>
      </c>
      <c r="M7" s="132">
        <v>1.2</v>
      </c>
      <c r="N7" s="136">
        <v>0.63</v>
      </c>
      <c r="O7" s="136">
        <v>0.85</v>
      </c>
      <c r="P7" s="136">
        <v>0.91</v>
      </c>
      <c r="Q7" s="138">
        <v>0.87</v>
      </c>
      <c r="R7" s="148">
        <v>0.82</v>
      </c>
      <c r="S7" s="148">
        <v>0.84</v>
      </c>
      <c r="T7" s="155">
        <v>0.84</v>
      </c>
      <c r="U7" s="155">
        <v>0.87</v>
      </c>
      <c r="V7" s="155">
        <v>0.77</v>
      </c>
      <c r="W7" s="160">
        <v>1.04</v>
      </c>
      <c r="X7" s="35" t="s">
        <v>15</v>
      </c>
      <c r="Y7" s="35" t="s">
        <v>5</v>
      </c>
      <c r="Z7" s="152" t="s">
        <v>149</v>
      </c>
    </row>
    <row r="8" spans="1:26" s="7" customFormat="1" ht="24.75" customHeight="1" x14ac:dyDescent="0.25">
      <c r="A8" s="490"/>
      <c r="B8" s="483"/>
      <c r="C8" s="447"/>
      <c r="D8" s="1" t="s">
        <v>36</v>
      </c>
      <c r="E8" s="1"/>
      <c r="F8" s="1">
        <v>1</v>
      </c>
      <c r="G8" s="1">
        <v>1</v>
      </c>
      <c r="H8" s="1"/>
      <c r="I8" s="1"/>
      <c r="J8" s="106" t="s">
        <v>195</v>
      </c>
      <c r="K8" s="25" t="s">
        <v>203</v>
      </c>
      <c r="L8" s="132">
        <v>0.95</v>
      </c>
      <c r="M8" s="136">
        <v>0.93</v>
      </c>
      <c r="N8" s="136">
        <v>0.9</v>
      </c>
      <c r="O8" s="144">
        <v>0.91</v>
      </c>
      <c r="P8" s="136">
        <v>0.9</v>
      </c>
      <c r="Q8" s="136">
        <v>0.88</v>
      </c>
      <c r="R8" s="150">
        <v>0.92</v>
      </c>
      <c r="S8" s="158">
        <v>0.86</v>
      </c>
      <c r="T8" s="155">
        <v>0.87</v>
      </c>
      <c r="U8" s="158">
        <v>0.86</v>
      </c>
      <c r="V8" s="158">
        <v>0.88</v>
      </c>
      <c r="W8" s="159">
        <v>0.95</v>
      </c>
      <c r="X8" s="116" t="s">
        <v>24</v>
      </c>
      <c r="Y8" s="35" t="s">
        <v>5</v>
      </c>
      <c r="Z8" s="4" t="s">
        <v>16</v>
      </c>
    </row>
    <row r="9" spans="1:26" s="7" customFormat="1" ht="38.25" customHeight="1" x14ac:dyDescent="0.25">
      <c r="A9" s="490"/>
      <c r="B9" s="483"/>
      <c r="C9" s="447"/>
      <c r="D9" s="1" t="s">
        <v>187</v>
      </c>
      <c r="E9" s="1"/>
      <c r="F9" s="1">
        <v>1</v>
      </c>
      <c r="H9" s="1">
        <v>1</v>
      </c>
      <c r="I9" s="1"/>
      <c r="J9" s="15" t="s">
        <v>188</v>
      </c>
      <c r="K9" s="25" t="s">
        <v>207</v>
      </c>
      <c r="L9" s="40"/>
      <c r="M9" s="41"/>
      <c r="N9" s="140">
        <v>0.66559999999999997</v>
      </c>
      <c r="O9" s="41"/>
      <c r="P9" s="41"/>
      <c r="Q9" s="140">
        <v>0.66310000000000002</v>
      </c>
      <c r="R9" s="109"/>
      <c r="S9" s="109"/>
      <c r="T9" s="140">
        <v>0.65559999999999996</v>
      </c>
      <c r="U9" s="109"/>
      <c r="V9" s="109"/>
      <c r="W9" s="137">
        <v>0.81410000000000005</v>
      </c>
      <c r="X9" s="75" t="s">
        <v>148</v>
      </c>
      <c r="Y9" s="1" t="s">
        <v>19</v>
      </c>
      <c r="Z9" s="152" t="s">
        <v>149</v>
      </c>
    </row>
    <row r="10" spans="1:26" s="7" customFormat="1" ht="25.5" customHeight="1" x14ac:dyDescent="0.25">
      <c r="A10" s="490"/>
      <c r="B10" s="483"/>
      <c r="C10" s="447"/>
      <c r="D10" s="1" t="s">
        <v>151</v>
      </c>
      <c r="E10" s="1"/>
      <c r="F10" s="1">
        <v>1</v>
      </c>
      <c r="G10" s="1"/>
      <c r="H10" s="1">
        <v>1</v>
      </c>
      <c r="I10" s="1"/>
      <c r="J10" s="15" t="s">
        <v>191</v>
      </c>
      <c r="K10" s="25" t="s">
        <v>192</v>
      </c>
      <c r="L10" s="129">
        <v>7</v>
      </c>
      <c r="M10" s="130">
        <v>9</v>
      </c>
      <c r="N10" s="130">
        <v>9</v>
      </c>
      <c r="O10" s="130">
        <v>8</v>
      </c>
      <c r="P10" s="130">
        <v>6</v>
      </c>
      <c r="Q10" s="130">
        <v>9</v>
      </c>
      <c r="R10" s="130">
        <v>9</v>
      </c>
      <c r="S10" s="130">
        <v>10</v>
      </c>
      <c r="T10" s="130">
        <v>12</v>
      </c>
      <c r="U10" s="130">
        <v>12</v>
      </c>
      <c r="V10" s="130">
        <v>12</v>
      </c>
      <c r="W10" s="130">
        <v>11</v>
      </c>
      <c r="X10" s="75" t="s">
        <v>24</v>
      </c>
      <c r="Y10" s="1" t="s">
        <v>5</v>
      </c>
      <c r="Z10" s="4" t="s">
        <v>16</v>
      </c>
    </row>
    <row r="11" spans="1:26" s="7" customFormat="1" ht="20.399999999999999" x14ac:dyDescent="0.25">
      <c r="A11" s="490"/>
      <c r="B11" s="483"/>
      <c r="C11" s="447"/>
      <c r="D11" s="1" t="s">
        <v>34</v>
      </c>
      <c r="E11" s="1"/>
      <c r="F11" s="1">
        <v>1</v>
      </c>
      <c r="G11" s="1">
        <v>1</v>
      </c>
      <c r="H11" s="1"/>
      <c r="I11" s="1"/>
      <c r="J11" s="106" t="s">
        <v>152</v>
      </c>
      <c r="K11" s="25" t="s">
        <v>180</v>
      </c>
      <c r="L11" s="131">
        <v>1</v>
      </c>
      <c r="M11" s="131">
        <v>1.01</v>
      </c>
      <c r="N11" s="131">
        <v>1</v>
      </c>
      <c r="O11" s="131">
        <v>1</v>
      </c>
      <c r="P11" s="131">
        <v>1</v>
      </c>
      <c r="Q11" s="131">
        <v>1</v>
      </c>
      <c r="R11" s="131">
        <v>1</v>
      </c>
      <c r="S11" s="131">
        <v>1</v>
      </c>
      <c r="T11" s="131">
        <v>1</v>
      </c>
      <c r="U11" s="131">
        <v>1</v>
      </c>
      <c r="V11" s="131">
        <v>1.01</v>
      </c>
      <c r="W11" s="145">
        <v>1.03</v>
      </c>
      <c r="X11" s="75" t="s">
        <v>117</v>
      </c>
      <c r="Y11" s="1" t="s">
        <v>5</v>
      </c>
      <c r="Z11" s="4" t="s">
        <v>16</v>
      </c>
    </row>
    <row r="12" spans="1:26" s="7" customFormat="1" ht="40.799999999999997" x14ac:dyDescent="0.25">
      <c r="A12" s="490"/>
      <c r="B12" s="483"/>
      <c r="C12" s="447"/>
      <c r="D12" s="1" t="s">
        <v>93</v>
      </c>
      <c r="E12" s="1"/>
      <c r="F12" s="1">
        <v>1</v>
      </c>
      <c r="G12" s="1"/>
      <c r="H12" s="1">
        <v>1</v>
      </c>
      <c r="I12" s="1"/>
      <c r="J12" s="15" t="s">
        <v>156</v>
      </c>
      <c r="K12" s="18" t="s">
        <v>194</v>
      </c>
      <c r="L12" s="41"/>
      <c r="M12" s="136">
        <v>0.56000000000000005</v>
      </c>
      <c r="N12" s="65"/>
      <c r="O12" s="132">
        <v>1.34</v>
      </c>
      <c r="P12" s="41"/>
      <c r="Q12" s="132">
        <v>1.1599999999999999</v>
      </c>
      <c r="R12" s="41"/>
      <c r="S12" s="132">
        <v>1.1200000000000001</v>
      </c>
      <c r="T12" s="41"/>
      <c r="U12" s="132">
        <v>1.02</v>
      </c>
      <c r="V12" s="41"/>
      <c r="W12" s="132">
        <v>1.22</v>
      </c>
      <c r="X12" s="75" t="s">
        <v>117</v>
      </c>
      <c r="Y12" s="1" t="s">
        <v>119</v>
      </c>
      <c r="Z12" s="4" t="s">
        <v>16</v>
      </c>
    </row>
    <row r="13" spans="1:26" s="7" customFormat="1" ht="35.25" customHeight="1" x14ac:dyDescent="0.25">
      <c r="A13" s="490"/>
      <c r="B13" s="483"/>
      <c r="C13" s="447"/>
      <c r="D13" s="1" t="s">
        <v>94</v>
      </c>
      <c r="E13" s="1"/>
      <c r="F13" s="1">
        <v>1</v>
      </c>
      <c r="G13" s="1">
        <v>1</v>
      </c>
      <c r="H13" s="1"/>
      <c r="I13" s="1"/>
      <c r="J13" s="128" t="s">
        <v>157</v>
      </c>
      <c r="K13" s="67">
        <v>0.95</v>
      </c>
      <c r="L13" s="41"/>
      <c r="M13" s="132">
        <v>1.67</v>
      </c>
      <c r="N13" s="41"/>
      <c r="O13" s="131">
        <v>1.25</v>
      </c>
      <c r="P13" s="41"/>
      <c r="Q13" s="131">
        <v>1.65</v>
      </c>
      <c r="R13" s="105"/>
      <c r="S13" s="131">
        <v>1</v>
      </c>
      <c r="T13" s="105"/>
      <c r="U13" s="131">
        <v>1</v>
      </c>
      <c r="V13" s="105"/>
      <c r="W13" s="131">
        <v>1</v>
      </c>
      <c r="X13" s="75" t="s">
        <v>117</v>
      </c>
      <c r="Y13" s="1" t="s">
        <v>119</v>
      </c>
      <c r="Z13" s="4" t="s">
        <v>16</v>
      </c>
    </row>
    <row r="14" spans="1:26" s="7" customFormat="1" ht="30.6" x14ac:dyDescent="0.25">
      <c r="A14" s="490"/>
      <c r="B14" s="483"/>
      <c r="C14" s="447"/>
      <c r="D14" s="1" t="s">
        <v>95</v>
      </c>
      <c r="E14" s="1"/>
      <c r="F14" s="1">
        <v>1</v>
      </c>
      <c r="G14" s="1"/>
      <c r="H14" s="1"/>
      <c r="I14" s="1">
        <v>1</v>
      </c>
      <c r="J14" s="106" t="s">
        <v>153</v>
      </c>
      <c r="K14" s="25" t="s">
        <v>178</v>
      </c>
      <c r="L14" s="133">
        <v>220</v>
      </c>
      <c r="M14" s="133">
        <v>144</v>
      </c>
      <c r="N14" s="133">
        <v>162</v>
      </c>
      <c r="O14" s="146">
        <v>55</v>
      </c>
      <c r="P14" s="146">
        <v>77</v>
      </c>
      <c r="Q14" s="151">
        <v>106</v>
      </c>
      <c r="R14" s="151">
        <v>70</v>
      </c>
      <c r="S14" s="133">
        <v>146</v>
      </c>
      <c r="T14" s="133">
        <v>135</v>
      </c>
      <c r="U14" s="146">
        <v>93</v>
      </c>
      <c r="V14" s="146">
        <v>93</v>
      </c>
      <c r="W14" s="146">
        <v>53</v>
      </c>
      <c r="X14" s="75" t="s">
        <v>117</v>
      </c>
      <c r="Y14" s="1" t="s">
        <v>5</v>
      </c>
      <c r="Z14" s="4" t="s">
        <v>16</v>
      </c>
    </row>
    <row r="15" spans="1:26" s="7" customFormat="1" ht="33.75" customHeight="1" x14ac:dyDescent="0.25">
      <c r="A15" s="490"/>
      <c r="B15" s="483"/>
      <c r="C15" s="447"/>
      <c r="D15" s="1" t="s">
        <v>96</v>
      </c>
      <c r="E15" s="1"/>
      <c r="F15" s="1">
        <v>1</v>
      </c>
      <c r="G15" s="1">
        <v>1</v>
      </c>
      <c r="H15" s="1"/>
      <c r="I15" s="1"/>
      <c r="J15" s="106" t="s">
        <v>97</v>
      </c>
      <c r="K15" s="25">
        <v>1</v>
      </c>
      <c r="L15" s="41" t="s">
        <v>129</v>
      </c>
      <c r="M15" s="41"/>
      <c r="N15" s="132">
        <v>1</v>
      </c>
      <c r="O15" s="41"/>
      <c r="P15" s="41"/>
      <c r="Q15" s="132">
        <v>1</v>
      </c>
      <c r="R15" s="41"/>
      <c r="S15" s="41"/>
      <c r="T15" s="132">
        <v>1</v>
      </c>
      <c r="U15" s="41"/>
      <c r="V15" s="41"/>
      <c r="W15" s="132">
        <v>1</v>
      </c>
      <c r="X15" s="75" t="s">
        <v>118</v>
      </c>
      <c r="Y15" s="1" t="s">
        <v>19</v>
      </c>
      <c r="Z15" s="4" t="s">
        <v>16</v>
      </c>
    </row>
    <row r="16" spans="1:26" s="7" customFormat="1" ht="32.25" customHeight="1" x14ac:dyDescent="0.25">
      <c r="A16" s="490"/>
      <c r="B16" s="483"/>
      <c r="C16" s="447"/>
      <c r="D16" s="1" t="s">
        <v>98</v>
      </c>
      <c r="E16" s="1">
        <v>1</v>
      </c>
      <c r="F16" s="1"/>
      <c r="G16" s="1">
        <v>1</v>
      </c>
      <c r="H16" s="1"/>
      <c r="I16" s="1"/>
      <c r="J16" s="106" t="s">
        <v>99</v>
      </c>
      <c r="K16" s="18" t="s">
        <v>162</v>
      </c>
      <c r="L16" s="41" t="s">
        <v>129</v>
      </c>
      <c r="M16" s="41"/>
      <c r="N16" s="132">
        <v>1</v>
      </c>
      <c r="O16" s="41"/>
      <c r="P16" s="41"/>
      <c r="Q16" s="132">
        <v>1</v>
      </c>
      <c r="R16" s="41"/>
      <c r="S16" s="41"/>
      <c r="T16" s="132">
        <v>1</v>
      </c>
      <c r="U16" s="41"/>
      <c r="V16" s="41"/>
      <c r="W16" s="132">
        <v>1</v>
      </c>
      <c r="X16" s="75" t="s">
        <v>118</v>
      </c>
      <c r="Y16" s="1" t="s">
        <v>19</v>
      </c>
      <c r="Z16" s="4" t="s">
        <v>16</v>
      </c>
    </row>
    <row r="17" spans="1:28" s="7" customFormat="1" ht="30.6" x14ac:dyDescent="0.25">
      <c r="A17" s="490" t="s">
        <v>12</v>
      </c>
      <c r="B17" s="483" t="s">
        <v>10</v>
      </c>
      <c r="C17" s="1" t="s">
        <v>74</v>
      </c>
      <c r="D17" s="75" t="s">
        <v>32</v>
      </c>
      <c r="E17" s="1"/>
      <c r="F17" s="1">
        <v>1</v>
      </c>
      <c r="G17" s="1"/>
      <c r="H17" s="1">
        <v>1</v>
      </c>
      <c r="I17" s="1"/>
      <c r="J17" s="128" t="s">
        <v>186</v>
      </c>
      <c r="K17" s="25" t="s">
        <v>146</v>
      </c>
      <c r="L17" s="136">
        <v>1.21</v>
      </c>
      <c r="M17" s="136">
        <v>0.98</v>
      </c>
      <c r="N17" s="139">
        <v>0.71</v>
      </c>
      <c r="O17" s="139">
        <v>0.63</v>
      </c>
      <c r="P17" s="147">
        <v>1.0900000000000001</v>
      </c>
      <c r="Q17" s="145">
        <v>0.89</v>
      </c>
      <c r="R17" s="149">
        <v>0.56999999999999995</v>
      </c>
      <c r="S17" s="154">
        <v>1.03</v>
      </c>
      <c r="T17" s="149">
        <v>0.56999999999999995</v>
      </c>
      <c r="U17" s="149">
        <v>0.69</v>
      </c>
      <c r="V17" s="149">
        <v>0.62</v>
      </c>
      <c r="W17" s="154">
        <v>1.83</v>
      </c>
      <c r="X17" s="75" t="s">
        <v>15</v>
      </c>
      <c r="Y17" s="1" t="s">
        <v>5</v>
      </c>
      <c r="Z17" s="152" t="s">
        <v>181</v>
      </c>
      <c r="AA17" s="153"/>
    </row>
    <row r="18" spans="1:28" s="7" customFormat="1" ht="30.6" x14ac:dyDescent="0.25">
      <c r="A18" s="490"/>
      <c r="B18" s="483"/>
      <c r="C18" s="447" t="s">
        <v>43</v>
      </c>
      <c r="D18" s="75" t="s">
        <v>196</v>
      </c>
      <c r="E18" s="75"/>
      <c r="F18" s="75">
        <v>1</v>
      </c>
      <c r="G18" s="75"/>
      <c r="H18" s="75"/>
      <c r="I18" s="75">
        <v>1</v>
      </c>
      <c r="J18" s="128" t="s">
        <v>197</v>
      </c>
      <c r="K18" s="18" t="s">
        <v>200</v>
      </c>
      <c r="L18" s="141">
        <v>0.12</v>
      </c>
      <c r="M18" s="141">
        <v>0.12</v>
      </c>
      <c r="N18" s="141">
        <v>0.12</v>
      </c>
      <c r="O18" s="131">
        <v>0.12</v>
      </c>
      <c r="P18" s="139">
        <v>0.128</v>
      </c>
      <c r="Q18" s="139">
        <v>0.12</v>
      </c>
      <c r="R18" s="139">
        <v>0.12</v>
      </c>
      <c r="S18" s="139">
        <v>0.12</v>
      </c>
      <c r="T18" s="139">
        <v>0.12</v>
      </c>
      <c r="U18" s="139">
        <v>0.12</v>
      </c>
      <c r="V18" s="139">
        <v>0.12</v>
      </c>
      <c r="W18" s="131">
        <v>0.12</v>
      </c>
      <c r="X18" s="75" t="s">
        <v>55</v>
      </c>
      <c r="Y18" s="1" t="s">
        <v>5</v>
      </c>
      <c r="Z18" s="152" t="s">
        <v>182</v>
      </c>
      <c r="AA18" s="153"/>
    </row>
    <row r="19" spans="1:28" s="7" customFormat="1" ht="37.5" customHeight="1" x14ac:dyDescent="0.25">
      <c r="A19" s="490"/>
      <c r="B19" s="483"/>
      <c r="C19" s="447"/>
      <c r="D19" s="75" t="s">
        <v>204</v>
      </c>
      <c r="E19" s="75">
        <v>1</v>
      </c>
      <c r="F19" s="75"/>
      <c r="G19" s="75"/>
      <c r="H19" s="75">
        <v>1</v>
      </c>
      <c r="I19" s="75"/>
      <c r="J19" s="128" t="s">
        <v>206</v>
      </c>
      <c r="K19" s="25" t="s">
        <v>205</v>
      </c>
      <c r="L19" s="142">
        <v>0.16600000000000001</v>
      </c>
      <c r="M19" s="142">
        <v>0.12239999999999999</v>
      </c>
      <c r="N19" s="139">
        <v>0.26400000000000001</v>
      </c>
      <c r="O19" s="142">
        <v>0.28299999999999997</v>
      </c>
      <c r="P19" s="142">
        <v>0.1177</v>
      </c>
      <c r="Q19" s="139">
        <v>0.27700000000000002</v>
      </c>
      <c r="R19" s="139">
        <v>0.23599999999999999</v>
      </c>
      <c r="S19" s="139">
        <v>0.12</v>
      </c>
      <c r="T19" s="139">
        <v>0.24</v>
      </c>
      <c r="U19" s="139">
        <v>0.2</v>
      </c>
      <c r="V19" s="139">
        <v>0.22</v>
      </c>
      <c r="W19" s="139">
        <v>0.12</v>
      </c>
      <c r="X19" s="75" t="s">
        <v>55</v>
      </c>
      <c r="Y19" s="1" t="s">
        <v>5</v>
      </c>
      <c r="Z19" s="152" t="s">
        <v>182</v>
      </c>
      <c r="AA19" s="153"/>
      <c r="AB19" s="164">
        <f>AVERAGE(L19:W19)</f>
        <v>0.19717500000000002</v>
      </c>
    </row>
    <row r="20" spans="1:28" s="7" customFormat="1" ht="39.6" x14ac:dyDescent="0.25">
      <c r="A20" s="490"/>
      <c r="B20" s="483"/>
      <c r="C20" s="447"/>
      <c r="D20" s="1" t="s">
        <v>33</v>
      </c>
      <c r="E20" s="1"/>
      <c r="F20" s="1">
        <v>1</v>
      </c>
      <c r="G20" s="1">
        <v>1</v>
      </c>
      <c r="H20" s="1"/>
      <c r="I20" s="1"/>
      <c r="J20" s="106" t="s">
        <v>114</v>
      </c>
      <c r="K20" s="18" t="s">
        <v>124</v>
      </c>
      <c r="L20" s="43"/>
      <c r="M20" s="44"/>
      <c r="N20" s="44"/>
      <c r="O20" s="44"/>
      <c r="P20" s="41"/>
      <c r="Q20" s="41"/>
      <c r="R20" s="41"/>
      <c r="S20" s="41"/>
      <c r="T20" s="41"/>
      <c r="U20" s="41"/>
      <c r="V20" s="41"/>
      <c r="W20" s="161">
        <v>-0.18</v>
      </c>
      <c r="X20" s="75" t="s">
        <v>15</v>
      </c>
      <c r="Y20" s="1" t="s">
        <v>3</v>
      </c>
      <c r="Z20" s="152" t="s">
        <v>183</v>
      </c>
    </row>
    <row r="21" spans="1:28" s="7" customFormat="1" ht="20.399999999999999" x14ac:dyDescent="0.25">
      <c r="A21" s="490"/>
      <c r="B21" s="483"/>
      <c r="C21" s="447" t="s">
        <v>127</v>
      </c>
      <c r="D21" s="75" t="s">
        <v>100</v>
      </c>
      <c r="E21" s="1"/>
      <c r="F21" s="1">
        <v>1</v>
      </c>
      <c r="G21" s="1">
        <v>1</v>
      </c>
      <c r="H21" s="1"/>
      <c r="I21" s="1"/>
      <c r="J21" s="106" t="s">
        <v>82</v>
      </c>
      <c r="K21" s="67" t="s">
        <v>171</v>
      </c>
      <c r="L21" s="118"/>
      <c r="M21" s="65"/>
      <c r="N21" s="161">
        <v>0.25</v>
      </c>
      <c r="O21" s="65"/>
      <c r="P21" s="41"/>
      <c r="Q21" s="161">
        <v>0.25</v>
      </c>
      <c r="R21" s="108"/>
      <c r="S21" s="108"/>
      <c r="T21" s="139">
        <v>1</v>
      </c>
      <c r="U21" s="108"/>
      <c r="V21" s="108"/>
      <c r="W21" s="141">
        <v>1</v>
      </c>
      <c r="X21" s="75" t="s">
        <v>120</v>
      </c>
      <c r="Y21" s="1" t="s">
        <v>19</v>
      </c>
      <c r="Z21" s="4" t="s">
        <v>7</v>
      </c>
    </row>
    <row r="22" spans="1:28" s="7" customFormat="1" ht="20.399999999999999" x14ac:dyDescent="0.25">
      <c r="A22" s="490"/>
      <c r="B22" s="483"/>
      <c r="C22" s="447"/>
      <c r="D22" s="1" t="s">
        <v>101</v>
      </c>
      <c r="E22" s="1">
        <v>1</v>
      </c>
      <c r="F22" s="1"/>
      <c r="G22" s="1">
        <v>1</v>
      </c>
      <c r="H22" s="1"/>
      <c r="I22" s="1"/>
      <c r="J22" s="106" t="s">
        <v>102</v>
      </c>
      <c r="K22" s="67" t="s">
        <v>112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75" t="s">
        <v>117</v>
      </c>
      <c r="Y22" s="1" t="s">
        <v>5</v>
      </c>
      <c r="Z22" s="4" t="s">
        <v>16</v>
      </c>
    </row>
    <row r="23" spans="1:28" s="7" customFormat="1" ht="40.5" customHeight="1" x14ac:dyDescent="0.25">
      <c r="A23" s="490"/>
      <c r="B23" s="483"/>
      <c r="C23" s="70" t="s">
        <v>128</v>
      </c>
      <c r="D23" s="1" t="s">
        <v>110</v>
      </c>
      <c r="E23" s="1"/>
      <c r="F23" s="1">
        <v>1</v>
      </c>
      <c r="G23" s="1">
        <v>1</v>
      </c>
      <c r="H23" s="1"/>
      <c r="I23" s="1"/>
      <c r="J23" s="15" t="s">
        <v>111</v>
      </c>
      <c r="K23" s="67">
        <v>1</v>
      </c>
      <c r="L23" s="118"/>
      <c r="M23" s="65"/>
      <c r="N23" s="65"/>
      <c r="O23" s="131">
        <v>1</v>
      </c>
      <c r="P23" s="41"/>
      <c r="Q23" s="41"/>
      <c r="R23" s="41"/>
      <c r="S23" s="132">
        <v>1</v>
      </c>
      <c r="T23" s="41"/>
      <c r="U23" s="41"/>
      <c r="V23" s="41"/>
      <c r="W23" s="132">
        <v>1</v>
      </c>
      <c r="X23" s="75" t="s">
        <v>125</v>
      </c>
      <c r="Y23" s="1" t="s">
        <v>54</v>
      </c>
      <c r="Z23" s="4" t="s">
        <v>126</v>
      </c>
    </row>
    <row r="24" spans="1:28" s="7" customFormat="1" ht="36.75" customHeight="1" x14ac:dyDescent="0.25">
      <c r="A24" s="485" t="s">
        <v>13</v>
      </c>
      <c r="B24" s="488" t="s">
        <v>9</v>
      </c>
      <c r="C24" s="1" t="s">
        <v>48</v>
      </c>
      <c r="D24" s="1" t="s">
        <v>47</v>
      </c>
      <c r="E24" s="1">
        <v>1</v>
      </c>
      <c r="F24" s="1"/>
      <c r="G24" s="1"/>
      <c r="H24" s="1">
        <v>1</v>
      </c>
      <c r="I24" s="1"/>
      <c r="J24" s="16" t="s">
        <v>160</v>
      </c>
      <c r="K24" s="25" t="s">
        <v>134</v>
      </c>
      <c r="L24" s="45"/>
      <c r="M24" s="46"/>
      <c r="N24" s="46"/>
      <c r="O24" s="46"/>
      <c r="P24" s="41"/>
      <c r="Q24" s="131">
        <v>0.9</v>
      </c>
      <c r="R24" s="105"/>
      <c r="S24" s="105"/>
      <c r="T24" s="105"/>
      <c r="U24" s="105"/>
      <c r="V24" s="105"/>
      <c r="W24" s="131">
        <v>1</v>
      </c>
      <c r="X24" s="75" t="s">
        <v>49</v>
      </c>
      <c r="Y24" s="1" t="s">
        <v>4</v>
      </c>
      <c r="Z24" s="4" t="s">
        <v>50</v>
      </c>
    </row>
    <row r="25" spans="1:28" s="7" customFormat="1" ht="36.75" customHeight="1" x14ac:dyDescent="0.25">
      <c r="A25" s="486"/>
      <c r="B25" s="489"/>
      <c r="C25" s="1" t="s">
        <v>133</v>
      </c>
      <c r="D25" s="75" t="s">
        <v>121</v>
      </c>
      <c r="E25" s="75"/>
      <c r="F25" s="75">
        <v>1</v>
      </c>
      <c r="G25" s="75">
        <v>1</v>
      </c>
      <c r="H25" s="75"/>
      <c r="I25" s="75"/>
      <c r="J25" s="74" t="s">
        <v>109</v>
      </c>
      <c r="K25" s="26" t="s">
        <v>193</v>
      </c>
      <c r="L25" s="136">
        <v>0.89</v>
      </c>
      <c r="M25" s="136">
        <v>0.86</v>
      </c>
      <c r="N25" s="136">
        <v>0.78</v>
      </c>
      <c r="O25" s="136">
        <v>0.71</v>
      </c>
      <c r="P25" s="136">
        <v>0.74</v>
      </c>
      <c r="Q25" s="136">
        <v>0.72</v>
      </c>
      <c r="R25" s="136">
        <v>0.79</v>
      </c>
      <c r="S25" s="136">
        <v>0.75</v>
      </c>
      <c r="T25" s="136">
        <v>0.87</v>
      </c>
      <c r="U25" s="136">
        <v>0.76</v>
      </c>
      <c r="V25" s="136">
        <v>0.68</v>
      </c>
      <c r="W25" s="136">
        <v>0.78</v>
      </c>
      <c r="X25" s="75" t="s">
        <v>122</v>
      </c>
      <c r="Y25" s="75" t="s">
        <v>5</v>
      </c>
      <c r="Z25" s="95" t="s">
        <v>123</v>
      </c>
    </row>
    <row r="26" spans="1:28" s="7" customFormat="1" ht="20.399999999999999" x14ac:dyDescent="0.25">
      <c r="A26" s="487"/>
      <c r="B26" s="482"/>
      <c r="C26" s="3" t="s">
        <v>53</v>
      </c>
      <c r="D26" s="2" t="s">
        <v>56</v>
      </c>
      <c r="E26" s="2"/>
      <c r="F26" s="1">
        <v>1</v>
      </c>
      <c r="G26" s="2"/>
      <c r="H26" s="2"/>
      <c r="I26" s="1">
        <v>1</v>
      </c>
      <c r="J26" s="16" t="s">
        <v>52</v>
      </c>
      <c r="K26" s="25" t="s">
        <v>135</v>
      </c>
      <c r="L26" s="41"/>
      <c r="M26" s="41"/>
      <c r="N26" s="41"/>
      <c r="O26" s="140">
        <v>0.80079999999999996</v>
      </c>
      <c r="P26" s="41"/>
      <c r="Q26" s="41"/>
      <c r="R26" s="41"/>
      <c r="S26" s="140">
        <v>0.81320000000000003</v>
      </c>
      <c r="T26" s="41"/>
      <c r="U26" s="41"/>
      <c r="V26" s="41"/>
      <c r="W26" s="140">
        <v>0.83179999999999998</v>
      </c>
      <c r="X26" s="75" t="s">
        <v>24</v>
      </c>
      <c r="Y26" s="1" t="s">
        <v>54</v>
      </c>
      <c r="Z26" s="4" t="s">
        <v>16</v>
      </c>
    </row>
    <row r="27" spans="1:28" s="7" customFormat="1" ht="20.399999999999999" x14ac:dyDescent="0.25">
      <c r="A27" s="490" t="s">
        <v>37</v>
      </c>
      <c r="B27" s="483" t="s">
        <v>35</v>
      </c>
      <c r="C27" s="457" t="s">
        <v>25</v>
      </c>
      <c r="D27" s="1" t="s">
        <v>38</v>
      </c>
      <c r="E27" s="1">
        <v>1</v>
      </c>
      <c r="F27" s="1"/>
      <c r="G27" s="1">
        <v>1</v>
      </c>
      <c r="H27" s="1"/>
      <c r="I27" s="1"/>
      <c r="J27" s="106" t="s">
        <v>46</v>
      </c>
      <c r="K27" s="27" t="s">
        <v>136</v>
      </c>
      <c r="L27" s="132">
        <v>0</v>
      </c>
      <c r="M27" s="132">
        <v>0</v>
      </c>
      <c r="N27" s="132">
        <v>0</v>
      </c>
      <c r="O27" s="132">
        <v>0</v>
      </c>
      <c r="P27" s="132">
        <v>0</v>
      </c>
      <c r="Q27" s="136">
        <v>0.25</v>
      </c>
      <c r="R27" s="132">
        <v>0</v>
      </c>
      <c r="S27" s="132">
        <v>0</v>
      </c>
      <c r="T27" s="132">
        <v>0</v>
      </c>
      <c r="U27" s="132">
        <v>0</v>
      </c>
      <c r="V27" s="132">
        <v>0</v>
      </c>
      <c r="W27" s="132">
        <v>0</v>
      </c>
      <c r="X27" s="75" t="s">
        <v>24</v>
      </c>
      <c r="Y27" s="1" t="s">
        <v>5</v>
      </c>
      <c r="Z27" s="4" t="s">
        <v>16</v>
      </c>
    </row>
    <row r="28" spans="1:28" s="7" customFormat="1" ht="47.25" customHeight="1" x14ac:dyDescent="0.25">
      <c r="A28" s="490"/>
      <c r="B28" s="483"/>
      <c r="C28" s="457"/>
      <c r="D28" s="447" t="s">
        <v>39</v>
      </c>
      <c r="E28" s="447"/>
      <c r="F28" s="447">
        <v>1</v>
      </c>
      <c r="G28" s="447">
        <v>1</v>
      </c>
      <c r="H28" s="447"/>
      <c r="I28" s="447"/>
      <c r="J28" s="74" t="s">
        <v>17</v>
      </c>
      <c r="K28" s="484" t="s">
        <v>137</v>
      </c>
      <c r="L28" s="131">
        <v>0.98</v>
      </c>
      <c r="M28" s="131">
        <v>0.98</v>
      </c>
      <c r="N28" s="131">
        <v>0.98</v>
      </c>
      <c r="O28" s="131">
        <v>0.98</v>
      </c>
      <c r="P28" s="131">
        <v>0.98</v>
      </c>
      <c r="Q28" s="149">
        <v>0.997</v>
      </c>
      <c r="R28" s="131">
        <v>0.99</v>
      </c>
      <c r="S28" s="145">
        <v>0.99</v>
      </c>
      <c r="T28" s="131">
        <v>1</v>
      </c>
      <c r="U28" s="131">
        <v>1</v>
      </c>
      <c r="V28" s="131">
        <v>1</v>
      </c>
      <c r="W28" s="131">
        <v>1</v>
      </c>
      <c r="X28" s="75" t="s">
        <v>24</v>
      </c>
      <c r="Y28" s="1" t="s">
        <v>5</v>
      </c>
      <c r="Z28" s="4" t="s">
        <v>16</v>
      </c>
    </row>
    <row r="29" spans="1:28" s="7" customFormat="1" ht="30.6" x14ac:dyDescent="0.25">
      <c r="A29" s="490"/>
      <c r="B29" s="483"/>
      <c r="C29" s="457"/>
      <c r="D29" s="447"/>
      <c r="E29" s="447"/>
      <c r="F29" s="447"/>
      <c r="G29" s="447"/>
      <c r="H29" s="447"/>
      <c r="I29" s="447"/>
      <c r="J29" s="15" t="s">
        <v>167</v>
      </c>
      <c r="K29" s="484"/>
      <c r="L29" s="131">
        <v>1</v>
      </c>
      <c r="M29" s="131">
        <v>1</v>
      </c>
      <c r="N29" s="131">
        <v>1</v>
      </c>
      <c r="O29" s="131">
        <v>1</v>
      </c>
      <c r="P29" s="131">
        <v>1</v>
      </c>
      <c r="Q29" s="131">
        <v>0.99</v>
      </c>
      <c r="R29" s="131">
        <v>1</v>
      </c>
      <c r="S29" s="131">
        <v>1</v>
      </c>
      <c r="T29" s="131">
        <v>1</v>
      </c>
      <c r="U29" s="131">
        <v>1</v>
      </c>
      <c r="V29" s="131">
        <v>1</v>
      </c>
      <c r="W29" s="131">
        <v>1</v>
      </c>
      <c r="X29" s="75" t="s">
        <v>24</v>
      </c>
      <c r="Y29" s="1" t="s">
        <v>5</v>
      </c>
      <c r="Z29" s="4" t="s">
        <v>16</v>
      </c>
    </row>
    <row r="30" spans="1:28" s="7" customFormat="1" ht="30.6" x14ac:dyDescent="0.25">
      <c r="A30" s="490"/>
      <c r="B30" s="483"/>
      <c r="C30" s="447" t="s">
        <v>85</v>
      </c>
      <c r="D30" s="1" t="s">
        <v>76</v>
      </c>
      <c r="E30" s="1">
        <v>1</v>
      </c>
      <c r="F30" s="1"/>
      <c r="G30" s="1">
        <v>1</v>
      </c>
      <c r="H30" s="1"/>
      <c r="I30" s="1"/>
      <c r="J30" s="106" t="s">
        <v>84</v>
      </c>
      <c r="K30" s="25" t="s">
        <v>146</v>
      </c>
      <c r="L30" s="132">
        <v>0.35</v>
      </c>
      <c r="M30" s="132">
        <v>0.41</v>
      </c>
      <c r="N30" s="134">
        <v>0.46</v>
      </c>
      <c r="O30" s="134">
        <v>0.54700000000000004</v>
      </c>
      <c r="P30" s="134">
        <v>0.53300000000000003</v>
      </c>
      <c r="Q30" s="134">
        <v>0.63900000000000001</v>
      </c>
      <c r="R30" s="134">
        <v>0.71099999999999997</v>
      </c>
      <c r="S30" s="134">
        <v>0.77900000000000003</v>
      </c>
      <c r="T30" s="134">
        <v>0.84499999999999997</v>
      </c>
      <c r="U30" s="134">
        <v>0.90500000000000003</v>
      </c>
      <c r="V30" s="138">
        <v>0.97199999999999998</v>
      </c>
      <c r="W30" s="136">
        <v>1.03</v>
      </c>
      <c r="X30" s="75" t="s">
        <v>87</v>
      </c>
      <c r="Y30" s="1" t="s">
        <v>5</v>
      </c>
      <c r="Z30" s="4" t="s">
        <v>16</v>
      </c>
    </row>
    <row r="31" spans="1:28" s="7" customFormat="1" ht="20.399999999999999" x14ac:dyDescent="0.25">
      <c r="A31" s="490"/>
      <c r="B31" s="483"/>
      <c r="C31" s="447"/>
      <c r="D31" s="1" t="s">
        <v>77</v>
      </c>
      <c r="E31" s="1"/>
      <c r="F31" s="1">
        <v>1</v>
      </c>
      <c r="G31" s="1">
        <v>1</v>
      </c>
      <c r="H31" s="1"/>
      <c r="I31" s="1"/>
      <c r="J31" s="106" t="s">
        <v>52</v>
      </c>
      <c r="K31" s="26" t="s">
        <v>86</v>
      </c>
      <c r="L31" s="41"/>
      <c r="M31" s="41"/>
      <c r="N31" s="41"/>
      <c r="O31" s="145">
        <v>0.88339999999999996</v>
      </c>
      <c r="P31" s="41"/>
      <c r="Q31" s="41"/>
      <c r="R31" s="41"/>
      <c r="S31" s="145">
        <v>0.89290000000000003</v>
      </c>
      <c r="T31" s="41"/>
      <c r="U31" s="41"/>
      <c r="V31" s="41"/>
      <c r="W31" s="140">
        <v>0.83950000000000002</v>
      </c>
      <c r="X31" s="75" t="s">
        <v>87</v>
      </c>
      <c r="Y31" s="1" t="s">
        <v>54</v>
      </c>
      <c r="Z31" s="4" t="s">
        <v>16</v>
      </c>
    </row>
    <row r="32" spans="1:28" s="7" customFormat="1" ht="20.399999999999999" x14ac:dyDescent="0.25">
      <c r="A32" s="490"/>
      <c r="B32" s="483"/>
      <c r="C32" s="447"/>
      <c r="D32" s="1" t="s">
        <v>78</v>
      </c>
      <c r="E32" s="1">
        <v>1</v>
      </c>
      <c r="F32" s="1"/>
      <c r="G32" s="1">
        <v>1</v>
      </c>
      <c r="H32" s="1"/>
      <c r="I32" s="1"/>
      <c r="J32" s="106" t="s">
        <v>81</v>
      </c>
      <c r="K32" s="26">
        <v>0</v>
      </c>
      <c r="L32" s="90">
        <v>0</v>
      </c>
      <c r="M32" s="90">
        <v>0</v>
      </c>
      <c r="N32" s="90">
        <v>0</v>
      </c>
      <c r="O32" s="90">
        <v>0</v>
      </c>
      <c r="P32" s="132">
        <v>0</v>
      </c>
      <c r="Q32" s="132">
        <v>0</v>
      </c>
      <c r="R32" s="132">
        <v>0</v>
      </c>
      <c r="S32" s="132">
        <v>0</v>
      </c>
      <c r="T32" s="132">
        <v>0</v>
      </c>
      <c r="U32" s="132">
        <v>0</v>
      </c>
      <c r="V32" s="132">
        <v>0</v>
      </c>
      <c r="W32" s="132">
        <v>0</v>
      </c>
      <c r="X32" s="75" t="s">
        <v>87</v>
      </c>
      <c r="Y32" s="1" t="s">
        <v>5</v>
      </c>
      <c r="Z32" s="4" t="s">
        <v>16</v>
      </c>
    </row>
    <row r="33" spans="1:28" s="7" customFormat="1" ht="20.399999999999999" x14ac:dyDescent="0.25">
      <c r="A33" s="490"/>
      <c r="B33" s="483"/>
      <c r="C33" s="447"/>
      <c r="D33" s="1" t="s">
        <v>79</v>
      </c>
      <c r="E33" s="1">
        <v>1</v>
      </c>
      <c r="F33" s="1"/>
      <c r="G33" s="1">
        <v>1</v>
      </c>
      <c r="H33" s="1"/>
      <c r="I33" s="1"/>
      <c r="J33" s="106" t="s">
        <v>82</v>
      </c>
      <c r="K33" s="67" t="s">
        <v>177</v>
      </c>
      <c r="L33" s="90">
        <v>0.91</v>
      </c>
      <c r="M33" s="90">
        <v>0.91</v>
      </c>
      <c r="N33" s="90">
        <v>0.83</v>
      </c>
      <c r="O33" s="90">
        <v>0.83499999999999996</v>
      </c>
      <c r="P33" s="134">
        <v>0.83499999999999996</v>
      </c>
      <c r="Q33" s="134">
        <v>0.83499999999999996</v>
      </c>
      <c r="R33" s="134">
        <v>0.91700000000000004</v>
      </c>
      <c r="S33" s="134">
        <v>0.93400000000000005</v>
      </c>
      <c r="T33" s="132">
        <v>1</v>
      </c>
      <c r="U33" s="132">
        <v>0.93400000000000005</v>
      </c>
      <c r="V33" s="134">
        <v>0.86799999999999999</v>
      </c>
      <c r="W33" s="134">
        <v>1</v>
      </c>
      <c r="X33" s="75" t="s">
        <v>87</v>
      </c>
      <c r="Y33" s="1" t="s">
        <v>5</v>
      </c>
      <c r="Z33" s="4" t="s">
        <v>16</v>
      </c>
    </row>
    <row r="34" spans="1:28" s="7" customFormat="1" ht="20.399999999999999" x14ac:dyDescent="0.25">
      <c r="A34" s="490"/>
      <c r="B34" s="483"/>
      <c r="C34" s="447"/>
      <c r="D34" s="1" t="s">
        <v>80</v>
      </c>
      <c r="E34" s="1">
        <v>1</v>
      </c>
      <c r="F34" s="1"/>
      <c r="G34" s="1">
        <v>1</v>
      </c>
      <c r="H34" s="1"/>
      <c r="I34" s="1"/>
      <c r="J34" s="106" t="s">
        <v>83</v>
      </c>
      <c r="K34" s="26">
        <v>1</v>
      </c>
      <c r="L34" s="45"/>
      <c r="M34" s="46"/>
      <c r="N34" s="46"/>
      <c r="O34" s="65"/>
      <c r="P34" s="46"/>
      <c r="Q34" s="132">
        <v>1</v>
      </c>
      <c r="R34" s="41"/>
      <c r="S34" s="41"/>
      <c r="T34" s="41"/>
      <c r="U34" s="41"/>
      <c r="V34" s="41"/>
      <c r="W34" s="41"/>
      <c r="X34" s="75" t="s">
        <v>87</v>
      </c>
      <c r="Y34" s="1" t="s">
        <v>3</v>
      </c>
      <c r="Z34" s="4" t="s">
        <v>16</v>
      </c>
    </row>
    <row r="35" spans="1:28" s="7" customFormat="1" ht="40.5" customHeight="1" x14ac:dyDescent="0.25">
      <c r="A35" s="490"/>
      <c r="B35" s="483"/>
      <c r="C35" s="447"/>
      <c r="D35" s="1" t="s">
        <v>88</v>
      </c>
      <c r="E35" s="1"/>
      <c r="F35" s="1">
        <v>1</v>
      </c>
      <c r="G35" s="1">
        <v>1</v>
      </c>
      <c r="H35" s="1"/>
      <c r="I35" s="1"/>
      <c r="J35" s="15" t="s">
        <v>175</v>
      </c>
      <c r="K35" s="26" t="s">
        <v>176</v>
      </c>
      <c r="L35" s="132">
        <v>0</v>
      </c>
      <c r="M35" s="132">
        <v>1</v>
      </c>
      <c r="N35" s="136">
        <v>1.2</v>
      </c>
      <c r="O35" s="132">
        <v>0</v>
      </c>
      <c r="P35" s="132">
        <v>0</v>
      </c>
      <c r="Q35" s="132">
        <v>0</v>
      </c>
      <c r="R35" s="132">
        <v>0</v>
      </c>
      <c r="S35" s="132">
        <v>0</v>
      </c>
      <c r="T35" s="134">
        <v>0.14299999999999999</v>
      </c>
      <c r="U35" s="132">
        <v>0</v>
      </c>
      <c r="V35" s="132">
        <v>0</v>
      </c>
      <c r="W35" s="136">
        <v>1.29</v>
      </c>
      <c r="X35" s="75" t="s">
        <v>18</v>
      </c>
      <c r="Y35" s="1" t="s">
        <v>5</v>
      </c>
      <c r="Z35" s="4" t="s">
        <v>16</v>
      </c>
    </row>
    <row r="36" spans="1:28" s="7" customFormat="1" ht="20.399999999999999" x14ac:dyDescent="0.25">
      <c r="A36" s="490"/>
      <c r="B36" s="483"/>
      <c r="C36" s="447"/>
      <c r="D36" s="1" t="s">
        <v>89</v>
      </c>
      <c r="E36" s="1">
        <v>1</v>
      </c>
      <c r="F36" s="1"/>
      <c r="G36" s="1">
        <v>1</v>
      </c>
      <c r="H36" s="1"/>
      <c r="I36" s="1"/>
      <c r="J36" s="128" t="s">
        <v>91</v>
      </c>
      <c r="K36" s="25" t="s">
        <v>138</v>
      </c>
      <c r="L36" s="137">
        <v>0.70599999999999996</v>
      </c>
      <c r="M36" s="134">
        <v>0.28999999999999998</v>
      </c>
      <c r="N36" s="138">
        <v>0.70299999999999996</v>
      </c>
      <c r="O36" s="90">
        <v>0.191</v>
      </c>
      <c r="P36" s="134">
        <v>0.154</v>
      </c>
      <c r="Q36" s="138">
        <v>0.74</v>
      </c>
      <c r="R36" s="134">
        <v>0.17</v>
      </c>
      <c r="S36" s="134">
        <v>0.13800000000000001</v>
      </c>
      <c r="T36" s="134">
        <v>0.16300000000000001</v>
      </c>
      <c r="U36" s="134">
        <v>0.191</v>
      </c>
      <c r="V36" s="138">
        <v>1.07</v>
      </c>
      <c r="W36" s="134">
        <v>0.218</v>
      </c>
      <c r="X36" s="75" t="s">
        <v>18</v>
      </c>
      <c r="Y36" s="1" t="s">
        <v>5</v>
      </c>
      <c r="Z36" s="4" t="s">
        <v>16</v>
      </c>
      <c r="AB36" s="163"/>
    </row>
    <row r="37" spans="1:28" s="7" customFormat="1" ht="30.6" x14ac:dyDescent="0.25">
      <c r="A37" s="490"/>
      <c r="B37" s="483"/>
      <c r="C37" s="447"/>
      <c r="D37" s="75" t="s">
        <v>163</v>
      </c>
      <c r="E37" s="1"/>
      <c r="F37" s="1">
        <v>1</v>
      </c>
      <c r="G37" s="1">
        <v>1</v>
      </c>
      <c r="H37" s="1"/>
      <c r="I37" s="1"/>
      <c r="J37" s="106" t="s">
        <v>164</v>
      </c>
      <c r="K37" s="25" t="s">
        <v>165</v>
      </c>
      <c r="L37" s="143">
        <v>-4</v>
      </c>
      <c r="M37" s="143">
        <v>-1</v>
      </c>
      <c r="N37" s="143">
        <v>-1</v>
      </c>
      <c r="O37" s="143">
        <v>0</v>
      </c>
      <c r="P37" s="143">
        <v>0</v>
      </c>
      <c r="Q37" s="143">
        <v>-3</v>
      </c>
      <c r="R37" s="143">
        <v>-2</v>
      </c>
      <c r="S37" s="143">
        <v>1</v>
      </c>
      <c r="T37" s="143">
        <v>0</v>
      </c>
      <c r="U37" s="146">
        <v>3</v>
      </c>
      <c r="V37" s="143">
        <v>0</v>
      </c>
      <c r="W37" s="132">
        <v>0</v>
      </c>
      <c r="X37" s="1" t="s">
        <v>55</v>
      </c>
      <c r="Y37" s="1" t="s">
        <v>5</v>
      </c>
      <c r="Z37" s="152" t="s">
        <v>149</v>
      </c>
      <c r="AB37" s="162"/>
    </row>
    <row r="38" spans="1:28" s="7" customFormat="1" ht="30.75" customHeight="1" x14ac:dyDescent="0.25">
      <c r="A38" s="480" t="s">
        <v>14</v>
      </c>
      <c r="B38" s="447" t="s">
        <v>11</v>
      </c>
      <c r="C38" s="3" t="s">
        <v>44</v>
      </c>
      <c r="D38" s="1" t="s">
        <v>40</v>
      </c>
      <c r="E38" s="1">
        <v>1</v>
      </c>
      <c r="F38" s="1"/>
      <c r="G38" s="1"/>
      <c r="H38" s="1">
        <v>1</v>
      </c>
      <c r="I38" s="1"/>
      <c r="J38" s="16" t="s">
        <v>20</v>
      </c>
      <c r="K38" s="25" t="s">
        <v>139</v>
      </c>
      <c r="L38" s="45"/>
      <c r="M38" s="46"/>
      <c r="N38" s="46"/>
      <c r="O38" s="46"/>
      <c r="P38" s="46"/>
      <c r="Q38" s="157">
        <v>0.88</v>
      </c>
      <c r="R38" s="111"/>
      <c r="S38" s="41"/>
      <c r="T38" s="41"/>
      <c r="U38" s="41"/>
      <c r="V38" s="41"/>
      <c r="W38" s="132">
        <v>1</v>
      </c>
      <c r="X38" s="1" t="s">
        <v>51</v>
      </c>
      <c r="Y38" s="447" t="s">
        <v>4</v>
      </c>
      <c r="Z38" s="4" t="s">
        <v>7</v>
      </c>
      <c r="AB38" s="162"/>
    </row>
    <row r="39" spans="1:28" s="7" customFormat="1" ht="39.75" customHeight="1" thickBot="1" x14ac:dyDescent="0.3">
      <c r="A39" s="481"/>
      <c r="B39" s="448"/>
      <c r="C39" s="10" t="s">
        <v>45</v>
      </c>
      <c r="D39" s="9" t="s">
        <v>41</v>
      </c>
      <c r="E39" s="9">
        <v>1</v>
      </c>
      <c r="F39" s="9"/>
      <c r="G39" s="9"/>
      <c r="H39" s="9">
        <v>1</v>
      </c>
      <c r="I39" s="9"/>
      <c r="J39" s="17" t="s">
        <v>21</v>
      </c>
      <c r="K39" s="28" t="s">
        <v>139</v>
      </c>
      <c r="L39" s="63"/>
      <c r="M39" s="62"/>
      <c r="N39" s="62"/>
      <c r="O39" s="62"/>
      <c r="P39" s="62"/>
      <c r="Q39" s="156">
        <v>1</v>
      </c>
      <c r="R39" s="112"/>
      <c r="S39" s="113"/>
      <c r="T39" s="113"/>
      <c r="U39" s="113"/>
      <c r="V39" s="113"/>
      <c r="W39" s="156">
        <v>1</v>
      </c>
      <c r="X39" s="9" t="s">
        <v>14</v>
      </c>
      <c r="Y39" s="448"/>
      <c r="Z39" s="11" t="s">
        <v>7</v>
      </c>
      <c r="AB39" s="162"/>
    </row>
    <row r="41" spans="1:28" x14ac:dyDescent="0.2">
      <c r="E41" s="8">
        <f>SUM(E7:E40)</f>
        <v>12</v>
      </c>
      <c r="F41" s="8">
        <f>SUM(F7:F40)</f>
        <v>20</v>
      </c>
      <c r="G41" s="8">
        <f>SUM(G7:G40)</f>
        <v>21</v>
      </c>
      <c r="H41" s="8">
        <f>SUM(H7:H40)</f>
        <v>8</v>
      </c>
      <c r="I41" s="8">
        <f>SUM(I7:I40)</f>
        <v>3</v>
      </c>
      <c r="Y41" s="30"/>
    </row>
    <row r="43" spans="1:28" x14ac:dyDescent="0.2">
      <c r="G43" s="8">
        <f>+G41+H41+I41</f>
        <v>32</v>
      </c>
    </row>
    <row r="46" spans="1:28" ht="17.399999999999999" x14ac:dyDescent="0.3">
      <c r="P46" s="68"/>
    </row>
    <row r="47" spans="1:28" x14ac:dyDescent="0.2">
      <c r="O47" s="72"/>
    </row>
  </sheetData>
  <mergeCells count="27">
    <mergeCell ref="A1:Z2"/>
    <mergeCell ref="A3:C5"/>
    <mergeCell ref="D3:X3"/>
    <mergeCell ref="D4:X5"/>
    <mergeCell ref="A7:A16"/>
    <mergeCell ref="B7:B16"/>
    <mergeCell ref="C7:C16"/>
    <mergeCell ref="A17:A23"/>
    <mergeCell ref="B17:B23"/>
    <mergeCell ref="C18:C20"/>
    <mergeCell ref="C21:C22"/>
    <mergeCell ref="A24:A26"/>
    <mergeCell ref="B24:B26"/>
    <mergeCell ref="A38:A39"/>
    <mergeCell ref="B38:B39"/>
    <mergeCell ref="A27:A37"/>
    <mergeCell ref="B27:B37"/>
    <mergeCell ref="C27:C29"/>
    <mergeCell ref="C30:C37"/>
    <mergeCell ref="D28:D29"/>
    <mergeCell ref="Y38:Y39"/>
    <mergeCell ref="G28:G29"/>
    <mergeCell ref="H28:H29"/>
    <mergeCell ref="I28:I29"/>
    <mergeCell ref="K28:K29"/>
    <mergeCell ref="E28:E29"/>
    <mergeCell ref="F28:F29"/>
  </mergeCells>
  <printOptions horizontalCentered="1"/>
  <pageMargins left="0.17" right="0.17" top="1.23" bottom="0.17" header="0" footer="0"/>
  <pageSetup scale="60" orientation="landscape" horizontalDpi="300" verticalDpi="300" r:id="rId1"/>
  <headerFooter alignWithMargins="0"/>
  <rowBreaks count="1" manualBreakCount="1">
    <brk id="22" max="19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AA47"/>
  <sheetViews>
    <sheetView topLeftCell="A7" zoomScaleNormal="100" zoomScaleSheetLayoutView="196" workbookViewId="0">
      <selection activeCell="A7" sqref="A7:A16"/>
    </sheetView>
  </sheetViews>
  <sheetFormatPr baseColWidth="10" defaultColWidth="11.44140625" defaultRowHeight="10.199999999999999" x14ac:dyDescent="0.2"/>
  <cols>
    <col min="1" max="1" width="11.109375" style="8" customWidth="1"/>
    <col min="2" max="2" width="10.5546875" style="8" customWidth="1"/>
    <col min="3" max="3" width="17.88671875" style="8" customWidth="1"/>
    <col min="4" max="4" width="14.6640625" style="8" customWidth="1"/>
    <col min="5" max="5" width="2.44140625" style="8" customWidth="1"/>
    <col min="6" max="6" width="3" style="8" customWidth="1"/>
    <col min="7" max="9" width="3.5546875" style="8" customWidth="1"/>
    <col min="10" max="10" width="25.33203125" style="8" customWidth="1"/>
    <col min="11" max="11" width="8" style="8" customWidth="1"/>
    <col min="12" max="14" width="6.33203125" style="8" bestFit="1" customWidth="1"/>
    <col min="15" max="15" width="6.33203125" style="8" customWidth="1"/>
    <col min="16" max="23" width="6.33203125" style="8" bestFit="1" customWidth="1"/>
    <col min="24" max="24" width="12.33203125" style="8" customWidth="1"/>
    <col min="25" max="25" width="10.44140625" style="8" bestFit="1" customWidth="1"/>
    <col min="26" max="26" width="11.6640625" style="8" customWidth="1"/>
    <col min="27" max="16384" width="11.44140625" style="8"/>
  </cols>
  <sheetData>
    <row r="1" spans="1:26" ht="12.7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60"/>
    </row>
    <row r="2" spans="1:26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3"/>
      <c r="Z2" s="464"/>
    </row>
    <row r="3" spans="1:26" ht="17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1"/>
      <c r="Y3" s="13" t="s">
        <v>67</v>
      </c>
      <c r="Z3" s="5" t="s">
        <v>68</v>
      </c>
    </row>
    <row r="4" spans="1:26" ht="22.5" customHeight="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4"/>
      <c r="Y4" s="12" t="s">
        <v>64</v>
      </c>
      <c r="Z4" s="6">
        <v>40546</v>
      </c>
    </row>
    <row r="5" spans="1:26" ht="15.75" customHeight="1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7"/>
      <c r="Y5" s="13" t="s">
        <v>65</v>
      </c>
      <c r="Z5" s="5">
        <v>7</v>
      </c>
    </row>
    <row r="6" spans="1:26" s="14" customFormat="1" ht="72" customHeight="1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41275</v>
      </c>
      <c r="M6" s="64">
        <v>41306</v>
      </c>
      <c r="N6" s="64">
        <v>41334</v>
      </c>
      <c r="O6" s="64">
        <v>41365</v>
      </c>
      <c r="P6" s="64">
        <v>41395</v>
      </c>
      <c r="Q6" s="64">
        <v>41426</v>
      </c>
      <c r="R6" s="64">
        <v>41456</v>
      </c>
      <c r="S6" s="64">
        <v>41487</v>
      </c>
      <c r="T6" s="64">
        <v>41518</v>
      </c>
      <c r="U6" s="64">
        <v>41548</v>
      </c>
      <c r="V6" s="64">
        <v>41579</v>
      </c>
      <c r="W6" s="64">
        <v>41609</v>
      </c>
      <c r="X6" s="32" t="s">
        <v>6</v>
      </c>
      <c r="Y6" s="32" t="s">
        <v>1</v>
      </c>
      <c r="Z6" s="34" t="s">
        <v>2</v>
      </c>
    </row>
    <row r="7" spans="1:26" s="7" customFormat="1" ht="34.5" customHeight="1" x14ac:dyDescent="0.25">
      <c r="A7" s="478" t="s">
        <v>26</v>
      </c>
      <c r="B7" s="479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132">
        <v>1.49</v>
      </c>
      <c r="M7" s="132">
        <v>1.1000000000000001</v>
      </c>
      <c r="N7" s="157">
        <v>0.73</v>
      </c>
      <c r="O7" s="157">
        <v>0.71</v>
      </c>
      <c r="P7" s="157">
        <v>0.88</v>
      </c>
      <c r="Q7" s="132">
        <v>1.42</v>
      </c>
      <c r="R7" s="159">
        <v>1.02</v>
      </c>
      <c r="S7" s="158">
        <v>0.87</v>
      </c>
      <c r="T7" s="158">
        <v>0.82</v>
      </c>
      <c r="U7" s="158">
        <v>0.9</v>
      </c>
      <c r="V7" s="158">
        <v>0.78</v>
      </c>
      <c r="W7" s="159">
        <v>1.21</v>
      </c>
      <c r="X7" s="35" t="s">
        <v>15</v>
      </c>
      <c r="Y7" s="35" t="s">
        <v>5</v>
      </c>
      <c r="Z7" s="152" t="s">
        <v>149</v>
      </c>
    </row>
    <row r="8" spans="1:26" s="7" customFormat="1" ht="24.75" customHeight="1" x14ac:dyDescent="0.25">
      <c r="A8" s="452"/>
      <c r="B8" s="454"/>
      <c r="C8" s="447"/>
      <c r="D8" s="1" t="s">
        <v>36</v>
      </c>
      <c r="E8" s="1"/>
      <c r="F8" s="1">
        <v>1</v>
      </c>
      <c r="G8" s="1">
        <v>1</v>
      </c>
      <c r="H8" s="1"/>
      <c r="I8" s="1"/>
      <c r="J8" s="106" t="s">
        <v>195</v>
      </c>
      <c r="K8" s="25" t="s">
        <v>203</v>
      </c>
      <c r="L8" s="132">
        <v>0.95</v>
      </c>
      <c r="M8" s="132">
        <v>0.96</v>
      </c>
      <c r="N8" s="157">
        <v>0.91</v>
      </c>
      <c r="O8" s="166">
        <v>0.93</v>
      </c>
      <c r="P8" s="157">
        <v>0.88</v>
      </c>
      <c r="Q8" s="132">
        <v>0.95</v>
      </c>
      <c r="R8" s="159">
        <v>0.98</v>
      </c>
      <c r="S8" s="158">
        <v>0.9</v>
      </c>
      <c r="T8" s="132">
        <v>0.95</v>
      </c>
      <c r="U8" s="158">
        <v>0.92</v>
      </c>
      <c r="V8" s="158">
        <v>0.92</v>
      </c>
      <c r="W8" s="158">
        <v>0.93</v>
      </c>
      <c r="X8" s="116" t="s">
        <v>24</v>
      </c>
      <c r="Y8" s="35" t="s">
        <v>5</v>
      </c>
      <c r="Z8" s="4" t="s">
        <v>16</v>
      </c>
    </row>
    <row r="9" spans="1:26" s="7" customFormat="1" ht="38.25" customHeight="1" x14ac:dyDescent="0.25">
      <c r="A9" s="452"/>
      <c r="B9" s="454"/>
      <c r="C9" s="447"/>
      <c r="D9" s="1" t="s">
        <v>187</v>
      </c>
      <c r="E9" s="1"/>
      <c r="F9" s="1">
        <v>1</v>
      </c>
      <c r="H9" s="1">
        <v>1</v>
      </c>
      <c r="I9" s="1"/>
      <c r="J9" s="15" t="s">
        <v>188</v>
      </c>
      <c r="K9" s="25" t="s">
        <v>207</v>
      </c>
      <c r="L9" s="40"/>
      <c r="M9" s="41"/>
      <c r="N9" s="140">
        <v>0.40899999999999997</v>
      </c>
      <c r="O9" s="41"/>
      <c r="P9" s="41"/>
      <c r="Q9" s="140">
        <v>0.37759999999999999</v>
      </c>
      <c r="R9" s="109"/>
      <c r="S9" s="109"/>
      <c r="T9" s="140">
        <v>0.62109999999999999</v>
      </c>
      <c r="U9" s="109"/>
      <c r="V9" s="109"/>
      <c r="W9" s="140">
        <v>0.72189999999999999</v>
      </c>
      <c r="X9" s="75" t="s">
        <v>148</v>
      </c>
      <c r="Y9" s="1" t="s">
        <v>19</v>
      </c>
      <c r="Z9" s="152" t="s">
        <v>149</v>
      </c>
    </row>
    <row r="10" spans="1:26" s="7" customFormat="1" ht="25.5" customHeight="1" x14ac:dyDescent="0.25">
      <c r="A10" s="452"/>
      <c r="B10" s="454"/>
      <c r="C10" s="447"/>
      <c r="D10" s="1" t="s">
        <v>151</v>
      </c>
      <c r="E10" s="1"/>
      <c r="F10" s="1">
        <v>1</v>
      </c>
      <c r="G10" s="1"/>
      <c r="H10" s="1">
        <v>1</v>
      </c>
      <c r="I10" s="1"/>
      <c r="J10" s="15" t="s">
        <v>191</v>
      </c>
      <c r="K10" s="25" t="s">
        <v>192</v>
      </c>
      <c r="L10" s="129">
        <v>10</v>
      </c>
      <c r="M10" s="130">
        <v>13</v>
      </c>
      <c r="N10" s="165">
        <v>17</v>
      </c>
      <c r="O10" s="130">
        <v>13</v>
      </c>
      <c r="P10" s="130">
        <v>13</v>
      </c>
      <c r="Q10" s="130">
        <v>15</v>
      </c>
      <c r="R10" s="130">
        <v>14</v>
      </c>
      <c r="S10" s="130">
        <v>15</v>
      </c>
      <c r="T10" s="130">
        <v>14</v>
      </c>
      <c r="U10" s="130">
        <v>13</v>
      </c>
      <c r="V10" s="165">
        <v>16</v>
      </c>
      <c r="W10" s="130">
        <v>12</v>
      </c>
      <c r="X10" s="75" t="s">
        <v>24</v>
      </c>
      <c r="Y10" s="1" t="s">
        <v>5</v>
      </c>
      <c r="Z10" s="4" t="s">
        <v>16</v>
      </c>
    </row>
    <row r="11" spans="1:26" s="7" customFormat="1" ht="20.399999999999999" x14ac:dyDescent="0.25">
      <c r="A11" s="452"/>
      <c r="B11" s="454"/>
      <c r="C11" s="447"/>
      <c r="D11" s="1" t="s">
        <v>34</v>
      </c>
      <c r="E11" s="1"/>
      <c r="F11" s="1">
        <v>1</v>
      </c>
      <c r="G11" s="1">
        <v>1</v>
      </c>
      <c r="H11" s="1"/>
      <c r="I11" s="1"/>
      <c r="J11" s="106" t="s">
        <v>152</v>
      </c>
      <c r="K11" s="25" t="s">
        <v>180</v>
      </c>
      <c r="L11" s="131">
        <v>1.02</v>
      </c>
      <c r="M11" s="131">
        <v>1.02</v>
      </c>
      <c r="N11" s="131">
        <v>1.01</v>
      </c>
      <c r="O11" s="131">
        <v>1.02</v>
      </c>
      <c r="P11" s="131">
        <v>1.01</v>
      </c>
      <c r="Q11" s="131">
        <v>1</v>
      </c>
      <c r="R11" s="131">
        <v>1.01</v>
      </c>
      <c r="S11" s="131">
        <v>1</v>
      </c>
      <c r="T11" s="167">
        <v>0.99</v>
      </c>
      <c r="U11" s="167">
        <v>0.99</v>
      </c>
      <c r="V11" s="131">
        <v>1</v>
      </c>
      <c r="W11" s="131">
        <v>1.01</v>
      </c>
      <c r="X11" s="75" t="s">
        <v>117</v>
      </c>
      <c r="Y11" s="1" t="s">
        <v>5</v>
      </c>
      <c r="Z11" s="4" t="s">
        <v>16</v>
      </c>
    </row>
    <row r="12" spans="1:26" s="7" customFormat="1" ht="40.799999999999997" x14ac:dyDescent="0.25">
      <c r="A12" s="452"/>
      <c r="B12" s="454"/>
      <c r="C12" s="447"/>
      <c r="D12" s="1" t="s">
        <v>93</v>
      </c>
      <c r="E12" s="1"/>
      <c r="F12" s="1">
        <v>1</v>
      </c>
      <c r="G12" s="1"/>
      <c r="H12" s="1">
        <v>1</v>
      </c>
      <c r="I12" s="1"/>
      <c r="J12" s="15" t="s">
        <v>156</v>
      </c>
      <c r="K12" s="18" t="s">
        <v>194</v>
      </c>
      <c r="L12" s="41"/>
      <c r="M12" s="157">
        <v>0.31</v>
      </c>
      <c r="N12" s="65"/>
      <c r="O12" s="132">
        <v>0.96</v>
      </c>
      <c r="P12" s="41"/>
      <c r="Q12" s="157">
        <v>0.7</v>
      </c>
      <c r="R12" s="41"/>
      <c r="S12" s="131">
        <v>1.04</v>
      </c>
      <c r="T12" s="41"/>
      <c r="U12" s="131">
        <v>1.29</v>
      </c>
      <c r="V12" s="41"/>
      <c r="W12" s="131">
        <v>1.42</v>
      </c>
      <c r="X12" s="75" t="s">
        <v>117</v>
      </c>
      <c r="Y12" s="1" t="s">
        <v>119</v>
      </c>
      <c r="Z12" s="4" t="s">
        <v>16</v>
      </c>
    </row>
    <row r="13" spans="1:26" s="7" customFormat="1" ht="35.25" customHeight="1" x14ac:dyDescent="0.25">
      <c r="A13" s="452"/>
      <c r="B13" s="454"/>
      <c r="C13" s="447"/>
      <c r="D13" s="1" t="s">
        <v>94</v>
      </c>
      <c r="E13" s="1"/>
      <c r="F13" s="1">
        <v>1</v>
      </c>
      <c r="G13" s="1">
        <v>1</v>
      </c>
      <c r="H13" s="1"/>
      <c r="I13" s="1"/>
      <c r="J13" s="128" t="s">
        <v>157</v>
      </c>
      <c r="K13" s="25" t="s">
        <v>211</v>
      </c>
      <c r="L13" s="41"/>
      <c r="M13" s="132">
        <v>0.1</v>
      </c>
      <c r="N13" s="41"/>
      <c r="O13" s="132">
        <v>0.17</v>
      </c>
      <c r="P13" s="41"/>
      <c r="Q13" s="132">
        <v>0.5</v>
      </c>
      <c r="R13" s="105"/>
      <c r="S13" s="132">
        <v>0.41</v>
      </c>
      <c r="T13" s="105"/>
      <c r="U13" s="132">
        <v>0.3</v>
      </c>
      <c r="V13" s="105"/>
      <c r="W13" s="132">
        <v>0.23</v>
      </c>
      <c r="X13" s="75" t="s">
        <v>117</v>
      </c>
      <c r="Y13" s="1" t="s">
        <v>119</v>
      </c>
      <c r="Z13" s="4" t="s">
        <v>16</v>
      </c>
    </row>
    <row r="14" spans="1:26" s="7" customFormat="1" ht="30.6" x14ac:dyDescent="0.25">
      <c r="A14" s="452"/>
      <c r="B14" s="454"/>
      <c r="C14" s="447"/>
      <c r="D14" s="1" t="s">
        <v>95</v>
      </c>
      <c r="E14" s="1"/>
      <c r="F14" s="1">
        <v>1</v>
      </c>
      <c r="G14" s="1"/>
      <c r="H14" s="1"/>
      <c r="I14" s="1">
        <v>1</v>
      </c>
      <c r="J14" s="106" t="s">
        <v>153</v>
      </c>
      <c r="K14" s="25" t="s">
        <v>178</v>
      </c>
      <c r="L14" s="133">
        <v>198</v>
      </c>
      <c r="M14" s="146">
        <v>0</v>
      </c>
      <c r="N14" s="133">
        <v>138</v>
      </c>
      <c r="O14" s="146">
        <v>102</v>
      </c>
      <c r="P14" s="133">
        <v>211</v>
      </c>
      <c r="Q14" s="133">
        <v>131</v>
      </c>
      <c r="R14" s="146">
        <v>90</v>
      </c>
      <c r="S14" s="133">
        <v>188</v>
      </c>
      <c r="T14" s="146">
        <v>88</v>
      </c>
      <c r="U14" s="146">
        <v>109</v>
      </c>
      <c r="V14" s="133">
        <v>209</v>
      </c>
      <c r="W14" s="146">
        <v>32</v>
      </c>
      <c r="X14" s="75" t="s">
        <v>117</v>
      </c>
      <c r="Y14" s="1" t="s">
        <v>5</v>
      </c>
      <c r="Z14" s="4" t="s">
        <v>16</v>
      </c>
    </row>
    <row r="15" spans="1:26" s="7" customFormat="1" ht="33.75" customHeight="1" x14ac:dyDescent="0.25">
      <c r="A15" s="452"/>
      <c r="B15" s="454"/>
      <c r="C15" s="447"/>
      <c r="D15" s="1" t="s">
        <v>96</v>
      </c>
      <c r="E15" s="1"/>
      <c r="F15" s="1">
        <v>1</v>
      </c>
      <c r="G15" s="1">
        <v>1</v>
      </c>
      <c r="H15" s="1"/>
      <c r="I15" s="1"/>
      <c r="J15" s="106" t="s">
        <v>97</v>
      </c>
      <c r="K15" s="25">
        <v>1</v>
      </c>
      <c r="L15" s="41"/>
      <c r="M15" s="41"/>
      <c r="N15" s="132">
        <v>1</v>
      </c>
      <c r="O15" s="41"/>
      <c r="P15" s="41"/>
      <c r="Q15" s="132">
        <v>1</v>
      </c>
      <c r="R15" s="41"/>
      <c r="S15" s="41"/>
      <c r="T15" s="132">
        <v>1</v>
      </c>
      <c r="U15" s="41"/>
      <c r="V15" s="41"/>
      <c r="W15" s="132">
        <v>1</v>
      </c>
      <c r="X15" s="75" t="s">
        <v>118</v>
      </c>
      <c r="Y15" s="1" t="s">
        <v>19</v>
      </c>
      <c r="Z15" s="4" t="s">
        <v>16</v>
      </c>
    </row>
    <row r="16" spans="1:26" s="7" customFormat="1" ht="32.25" customHeight="1" x14ac:dyDescent="0.25">
      <c r="A16" s="456"/>
      <c r="B16" s="450"/>
      <c r="C16" s="447"/>
      <c r="D16" s="1" t="s">
        <v>98</v>
      </c>
      <c r="E16" s="1">
        <v>1</v>
      </c>
      <c r="F16" s="1"/>
      <c r="G16" s="1">
        <v>1</v>
      </c>
      <c r="H16" s="1"/>
      <c r="I16" s="1"/>
      <c r="J16" s="106" t="s">
        <v>99</v>
      </c>
      <c r="K16" s="18" t="s">
        <v>162</v>
      </c>
      <c r="L16" s="41" t="s">
        <v>129</v>
      </c>
      <c r="M16" s="41"/>
      <c r="N16" s="132">
        <v>1</v>
      </c>
      <c r="O16" s="41"/>
      <c r="P16" s="41"/>
      <c r="Q16" s="132">
        <v>1</v>
      </c>
      <c r="R16" s="41"/>
      <c r="S16" s="41"/>
      <c r="T16" s="132">
        <v>1</v>
      </c>
      <c r="U16" s="41"/>
      <c r="V16" s="41"/>
      <c r="W16" s="132">
        <v>1</v>
      </c>
      <c r="X16" s="75" t="s">
        <v>118</v>
      </c>
      <c r="Y16" s="1" t="s">
        <v>19</v>
      </c>
      <c r="Z16" s="4" t="s">
        <v>16</v>
      </c>
    </row>
    <row r="17" spans="1:27" s="7" customFormat="1" ht="30.6" x14ac:dyDescent="0.25">
      <c r="A17" s="451" t="s">
        <v>12</v>
      </c>
      <c r="B17" s="449" t="s">
        <v>10</v>
      </c>
      <c r="C17" s="1" t="s">
        <v>74</v>
      </c>
      <c r="D17" s="75" t="s">
        <v>32</v>
      </c>
      <c r="E17" s="1"/>
      <c r="F17" s="1">
        <v>1</v>
      </c>
      <c r="G17" s="1"/>
      <c r="H17" s="1">
        <v>1</v>
      </c>
      <c r="I17" s="1"/>
      <c r="J17" s="128" t="s">
        <v>186</v>
      </c>
      <c r="K17" s="25" t="s">
        <v>146</v>
      </c>
      <c r="L17" s="132">
        <v>0.93</v>
      </c>
      <c r="M17" s="157">
        <v>1.23</v>
      </c>
      <c r="N17" s="141">
        <v>0.46</v>
      </c>
      <c r="O17" s="141">
        <v>0.48</v>
      </c>
      <c r="P17" s="131">
        <v>0.56999999999999995</v>
      </c>
      <c r="Q17" s="167">
        <v>1.63</v>
      </c>
      <c r="R17" s="167">
        <v>1.08</v>
      </c>
      <c r="S17" s="131">
        <v>0.59</v>
      </c>
      <c r="T17" s="131">
        <v>0.56000000000000005</v>
      </c>
      <c r="U17" s="131">
        <v>0.66</v>
      </c>
      <c r="V17" s="131">
        <v>0.82</v>
      </c>
      <c r="W17" s="167">
        <v>1.36</v>
      </c>
      <c r="X17" s="75" t="s">
        <v>15</v>
      </c>
      <c r="Y17" s="1" t="s">
        <v>5</v>
      </c>
      <c r="Z17" s="152" t="s">
        <v>181</v>
      </c>
      <c r="AA17" s="153"/>
    </row>
    <row r="18" spans="1:27" s="7" customFormat="1" ht="30.6" x14ac:dyDescent="0.25">
      <c r="A18" s="452"/>
      <c r="B18" s="454"/>
      <c r="C18" s="447" t="s">
        <v>43</v>
      </c>
      <c r="D18" s="75" t="s">
        <v>196</v>
      </c>
      <c r="E18" s="75"/>
      <c r="F18" s="75">
        <v>1</v>
      </c>
      <c r="G18" s="75"/>
      <c r="H18" s="75"/>
      <c r="I18" s="75">
        <v>1</v>
      </c>
      <c r="J18" s="128" t="s">
        <v>197</v>
      </c>
      <c r="K18" s="18" t="s">
        <v>200</v>
      </c>
      <c r="L18" s="139">
        <v>0.12</v>
      </c>
      <c r="M18" s="139">
        <v>0.12</v>
      </c>
      <c r="N18" s="139">
        <v>0.12</v>
      </c>
      <c r="O18" s="149">
        <v>0.12</v>
      </c>
      <c r="P18" s="139">
        <v>0.12</v>
      </c>
      <c r="Q18" s="139">
        <v>0.12</v>
      </c>
      <c r="R18" s="139">
        <v>0.12</v>
      </c>
      <c r="S18" s="139">
        <v>0.12</v>
      </c>
      <c r="T18" s="139">
        <v>0.12</v>
      </c>
      <c r="U18" s="139">
        <v>0.12</v>
      </c>
      <c r="V18" s="139">
        <v>0.12</v>
      </c>
      <c r="W18" s="139">
        <v>0.121</v>
      </c>
      <c r="X18" s="75" t="s">
        <v>55</v>
      </c>
      <c r="Y18" s="1" t="s">
        <v>5</v>
      </c>
      <c r="Z18" s="152" t="s">
        <v>182</v>
      </c>
      <c r="AA18" s="153"/>
    </row>
    <row r="19" spans="1:27" s="7" customFormat="1" ht="37.5" customHeight="1" x14ac:dyDescent="0.25">
      <c r="A19" s="452"/>
      <c r="B19" s="454"/>
      <c r="C19" s="447"/>
      <c r="D19" s="75" t="s">
        <v>204</v>
      </c>
      <c r="E19" s="75">
        <v>1</v>
      </c>
      <c r="F19" s="75"/>
      <c r="G19" s="75"/>
      <c r="H19" s="75">
        <v>1</v>
      </c>
      <c r="I19" s="75"/>
      <c r="J19" s="128" t="s">
        <v>206</v>
      </c>
      <c r="K19" s="25" t="s">
        <v>208</v>
      </c>
      <c r="L19" s="142">
        <v>0.13300000000000001</v>
      </c>
      <c r="M19" s="142">
        <v>0.13059999999999999</v>
      </c>
      <c r="N19" s="168">
        <v>0.23699999999999999</v>
      </c>
      <c r="O19" s="168">
        <v>0.50509999999999999</v>
      </c>
      <c r="P19" s="168">
        <v>0.30220000000000002</v>
      </c>
      <c r="Q19" s="142">
        <v>0.1106</v>
      </c>
      <c r="R19" s="142">
        <v>0.11269999999999999</v>
      </c>
      <c r="S19" s="168">
        <v>0.2253</v>
      </c>
      <c r="T19" s="142">
        <v>0.1895</v>
      </c>
      <c r="U19" s="142">
        <v>0.16819999999999999</v>
      </c>
      <c r="V19" s="142">
        <v>0.20860000000000001</v>
      </c>
      <c r="W19" s="142">
        <v>0.18029999999999999</v>
      </c>
      <c r="X19" s="75" t="s">
        <v>55</v>
      </c>
      <c r="Y19" s="1" t="s">
        <v>5</v>
      </c>
      <c r="Z19" s="152" t="s">
        <v>182</v>
      </c>
      <c r="AA19" s="153"/>
    </row>
    <row r="20" spans="1:27" s="7" customFormat="1" ht="39.6" x14ac:dyDescent="0.25">
      <c r="A20" s="452"/>
      <c r="B20" s="454"/>
      <c r="C20" s="447"/>
      <c r="D20" s="1" t="s">
        <v>33</v>
      </c>
      <c r="E20" s="1"/>
      <c r="F20" s="1">
        <v>1</v>
      </c>
      <c r="G20" s="1">
        <v>1</v>
      </c>
      <c r="H20" s="1"/>
      <c r="I20" s="1"/>
      <c r="J20" s="106" t="s">
        <v>114</v>
      </c>
      <c r="K20" s="18" t="s">
        <v>124</v>
      </c>
      <c r="L20" s="43"/>
      <c r="M20" s="44"/>
      <c r="N20" s="44"/>
      <c r="O20" s="44"/>
      <c r="P20" s="41"/>
      <c r="Q20" s="41"/>
      <c r="R20" s="41"/>
      <c r="S20" s="41"/>
      <c r="T20" s="41"/>
      <c r="U20" s="41"/>
      <c r="V20" s="41"/>
      <c r="W20" s="161">
        <v>-0.06</v>
      </c>
      <c r="X20" s="75" t="s">
        <v>15</v>
      </c>
      <c r="Y20" s="1" t="s">
        <v>3</v>
      </c>
      <c r="Z20" s="152" t="s">
        <v>183</v>
      </c>
    </row>
    <row r="21" spans="1:27" s="7" customFormat="1" ht="43.5" customHeight="1" x14ac:dyDescent="0.25">
      <c r="A21" s="452"/>
      <c r="B21" s="454"/>
      <c r="C21" s="447" t="s">
        <v>127</v>
      </c>
      <c r="D21" s="75" t="s">
        <v>100</v>
      </c>
      <c r="E21" s="1"/>
      <c r="F21" s="1">
        <v>1</v>
      </c>
      <c r="G21" s="1">
        <v>1</v>
      </c>
      <c r="H21" s="1"/>
      <c r="I21" s="1"/>
      <c r="J21" s="106" t="s">
        <v>82</v>
      </c>
      <c r="K21" s="67" t="s">
        <v>171</v>
      </c>
      <c r="L21" s="118"/>
      <c r="M21" s="65"/>
      <c r="N21" s="168">
        <v>0.66659999999999997</v>
      </c>
      <c r="O21" s="65"/>
      <c r="P21" s="41"/>
      <c r="Q21" s="132">
        <v>1</v>
      </c>
      <c r="R21" s="108"/>
      <c r="S21" s="108"/>
      <c r="T21" s="132">
        <v>1</v>
      </c>
      <c r="U21" s="108"/>
      <c r="V21" s="108"/>
      <c r="W21" s="132">
        <v>1</v>
      </c>
      <c r="X21" s="75" t="s">
        <v>120</v>
      </c>
      <c r="Y21" s="1" t="s">
        <v>19</v>
      </c>
      <c r="Z21" s="4" t="s">
        <v>7</v>
      </c>
    </row>
    <row r="22" spans="1:27" s="7" customFormat="1" ht="36" customHeight="1" x14ac:dyDescent="0.25">
      <c r="A22" s="452"/>
      <c r="B22" s="454"/>
      <c r="C22" s="447"/>
      <c r="D22" s="1" t="s">
        <v>101</v>
      </c>
      <c r="E22" s="1">
        <v>1</v>
      </c>
      <c r="F22" s="1"/>
      <c r="G22" s="1">
        <v>1</v>
      </c>
      <c r="H22" s="1"/>
      <c r="I22" s="1"/>
      <c r="J22" s="106" t="s">
        <v>102</v>
      </c>
      <c r="K22" s="67" t="s">
        <v>112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75" t="s">
        <v>117</v>
      </c>
      <c r="Y22" s="1" t="s">
        <v>5</v>
      </c>
      <c r="Z22" s="4" t="s">
        <v>16</v>
      </c>
    </row>
    <row r="23" spans="1:27" s="7" customFormat="1" ht="55.5" customHeight="1" x14ac:dyDescent="0.25">
      <c r="A23" s="456"/>
      <c r="B23" s="450"/>
      <c r="C23" s="170" t="s">
        <v>128</v>
      </c>
      <c r="D23" s="1" t="s">
        <v>110</v>
      </c>
      <c r="E23" s="1"/>
      <c r="F23" s="1">
        <v>1</v>
      </c>
      <c r="G23" s="1">
        <v>1</v>
      </c>
      <c r="H23" s="1"/>
      <c r="I23" s="1"/>
      <c r="J23" s="15" t="s">
        <v>111</v>
      </c>
      <c r="K23" s="67">
        <v>1</v>
      </c>
      <c r="L23" s="118"/>
      <c r="M23" s="65"/>
      <c r="N23" s="65"/>
      <c r="O23" s="131">
        <v>1</v>
      </c>
      <c r="P23" s="41"/>
      <c r="Q23" s="41"/>
      <c r="R23" s="41"/>
      <c r="S23" s="132">
        <v>1</v>
      </c>
      <c r="T23" s="41"/>
      <c r="U23" s="41"/>
      <c r="V23" s="41"/>
      <c r="W23" s="132">
        <v>1</v>
      </c>
      <c r="X23" s="75" t="s">
        <v>125</v>
      </c>
      <c r="Y23" s="1" t="s">
        <v>54</v>
      </c>
      <c r="Z23" s="4" t="s">
        <v>126</v>
      </c>
    </row>
    <row r="24" spans="1:27" s="7" customFormat="1" ht="44.25" customHeight="1" x14ac:dyDescent="0.25">
      <c r="A24" s="451" t="s">
        <v>13</v>
      </c>
      <c r="B24" s="449" t="s">
        <v>9</v>
      </c>
      <c r="C24" s="1" t="s">
        <v>48</v>
      </c>
      <c r="D24" s="1" t="s">
        <v>47</v>
      </c>
      <c r="E24" s="1">
        <v>1</v>
      </c>
      <c r="F24" s="1"/>
      <c r="G24" s="1"/>
      <c r="H24" s="1">
        <v>1</v>
      </c>
      <c r="I24" s="1"/>
      <c r="J24" s="16" t="s">
        <v>160</v>
      </c>
      <c r="K24" s="25" t="s">
        <v>210</v>
      </c>
      <c r="L24" s="45"/>
      <c r="M24" s="46"/>
      <c r="N24" s="46"/>
      <c r="O24" s="46"/>
      <c r="P24" s="41"/>
      <c r="Q24" s="131">
        <v>1</v>
      </c>
      <c r="R24" s="105"/>
      <c r="S24" s="105"/>
      <c r="T24" s="105"/>
      <c r="U24" s="105"/>
      <c r="V24" s="105"/>
      <c r="W24" s="131">
        <v>0.96</v>
      </c>
      <c r="X24" s="75" t="s">
        <v>49</v>
      </c>
      <c r="Y24" s="1" t="s">
        <v>4</v>
      </c>
      <c r="Z24" s="4" t="s">
        <v>50</v>
      </c>
    </row>
    <row r="25" spans="1:27" s="7" customFormat="1" ht="40.799999999999997" x14ac:dyDescent="0.25">
      <c r="A25" s="452"/>
      <c r="B25" s="454"/>
      <c r="C25" s="1" t="s">
        <v>142</v>
      </c>
      <c r="D25" s="75" t="s">
        <v>121</v>
      </c>
      <c r="E25" s="75"/>
      <c r="F25" s="75">
        <v>1</v>
      </c>
      <c r="G25" s="75">
        <v>1</v>
      </c>
      <c r="H25" s="75"/>
      <c r="I25" s="75"/>
      <c r="J25" s="74" t="s">
        <v>109</v>
      </c>
      <c r="K25" s="26" t="s">
        <v>209</v>
      </c>
      <c r="L25" s="131">
        <v>0.89</v>
      </c>
      <c r="M25" s="157">
        <v>0.8</v>
      </c>
      <c r="N25" s="157">
        <v>0.68</v>
      </c>
      <c r="O25" s="157">
        <v>0.74</v>
      </c>
      <c r="P25" s="157">
        <v>0.72</v>
      </c>
      <c r="Q25" s="131">
        <v>0.89</v>
      </c>
      <c r="R25" s="157">
        <v>0.78</v>
      </c>
      <c r="S25" s="157">
        <v>0.83</v>
      </c>
      <c r="T25" s="157">
        <v>0.82</v>
      </c>
      <c r="U25" s="157">
        <v>0.75</v>
      </c>
      <c r="V25" s="157">
        <v>0.78</v>
      </c>
      <c r="W25" s="157">
        <v>0.81</v>
      </c>
      <c r="X25" s="75" t="s">
        <v>122</v>
      </c>
      <c r="Y25" s="75" t="s">
        <v>5</v>
      </c>
      <c r="Z25" s="95" t="s">
        <v>123</v>
      </c>
    </row>
    <row r="26" spans="1:27" s="7" customFormat="1" ht="20.399999999999999" x14ac:dyDescent="0.25">
      <c r="A26" s="456"/>
      <c r="B26" s="450"/>
      <c r="C26" s="1" t="s">
        <v>53</v>
      </c>
      <c r="D26" s="2" t="s">
        <v>56</v>
      </c>
      <c r="E26" s="2"/>
      <c r="F26" s="1">
        <v>1</v>
      </c>
      <c r="G26" s="2"/>
      <c r="H26" s="2"/>
      <c r="I26" s="1">
        <v>1</v>
      </c>
      <c r="J26" s="16" t="s">
        <v>52</v>
      </c>
      <c r="K26" s="25" t="s">
        <v>135</v>
      </c>
      <c r="L26" s="41"/>
      <c r="M26" s="41"/>
      <c r="N26" s="41"/>
      <c r="O26" s="140">
        <v>0.85640000000000005</v>
      </c>
      <c r="P26" s="41"/>
      <c r="Q26" s="41"/>
      <c r="R26" s="41"/>
      <c r="S26" s="140">
        <v>0.84219999999999995</v>
      </c>
      <c r="T26" s="41"/>
      <c r="U26" s="41"/>
      <c r="V26" s="41"/>
      <c r="W26" s="140">
        <v>0.81720000000000004</v>
      </c>
      <c r="X26" s="75" t="s">
        <v>24</v>
      </c>
      <c r="Y26" s="1" t="s">
        <v>54</v>
      </c>
      <c r="Z26" s="4" t="s">
        <v>16</v>
      </c>
    </row>
    <row r="27" spans="1:27" s="7" customFormat="1" ht="20.399999999999999" x14ac:dyDescent="0.25">
      <c r="A27" s="451" t="s">
        <v>37</v>
      </c>
      <c r="B27" s="449" t="s">
        <v>35</v>
      </c>
      <c r="C27" s="457" t="s">
        <v>25</v>
      </c>
      <c r="D27" s="1" t="s">
        <v>38</v>
      </c>
      <c r="E27" s="1">
        <v>1</v>
      </c>
      <c r="F27" s="1"/>
      <c r="G27" s="1">
        <v>1</v>
      </c>
      <c r="H27" s="1"/>
      <c r="I27" s="1"/>
      <c r="J27" s="106" t="s">
        <v>46</v>
      </c>
      <c r="K27" s="27" t="s">
        <v>136</v>
      </c>
      <c r="L27" s="132">
        <v>0</v>
      </c>
      <c r="M27" s="132">
        <v>0</v>
      </c>
      <c r="N27" s="132">
        <v>0</v>
      </c>
      <c r="O27" s="132">
        <v>0</v>
      </c>
      <c r="P27" s="132">
        <v>0</v>
      </c>
      <c r="Q27" s="132">
        <v>0</v>
      </c>
      <c r="R27" s="132">
        <v>0</v>
      </c>
      <c r="S27" s="132">
        <v>0</v>
      </c>
      <c r="T27" s="132">
        <v>0</v>
      </c>
      <c r="U27" s="132">
        <v>0</v>
      </c>
      <c r="V27" s="132">
        <v>0</v>
      </c>
      <c r="W27" s="132">
        <v>0</v>
      </c>
      <c r="X27" s="75" t="s">
        <v>24</v>
      </c>
      <c r="Y27" s="1" t="s">
        <v>5</v>
      </c>
      <c r="Z27" s="4" t="s">
        <v>16</v>
      </c>
    </row>
    <row r="28" spans="1:27" s="7" customFormat="1" ht="47.25" customHeight="1" x14ac:dyDescent="0.25">
      <c r="A28" s="452"/>
      <c r="B28" s="454"/>
      <c r="C28" s="457"/>
      <c r="D28" s="447" t="s">
        <v>39</v>
      </c>
      <c r="E28" s="447"/>
      <c r="F28" s="447">
        <v>1</v>
      </c>
      <c r="G28" s="447">
        <v>1</v>
      </c>
      <c r="H28" s="447"/>
      <c r="I28" s="447"/>
      <c r="J28" s="74" t="s">
        <v>17</v>
      </c>
      <c r="K28" s="484" t="s">
        <v>137</v>
      </c>
      <c r="L28" s="131">
        <v>0.98</v>
      </c>
      <c r="M28" s="131">
        <v>0.98</v>
      </c>
      <c r="N28" s="167">
        <v>0.92</v>
      </c>
      <c r="O28" s="167">
        <v>0.95</v>
      </c>
      <c r="P28" s="167">
        <v>0.92</v>
      </c>
      <c r="Q28" s="167">
        <v>0.94</v>
      </c>
      <c r="R28" s="167">
        <v>0.93</v>
      </c>
      <c r="S28" s="167">
        <v>0.88</v>
      </c>
      <c r="T28" s="167">
        <v>0.8</v>
      </c>
      <c r="U28" s="167">
        <v>0.93</v>
      </c>
      <c r="V28" s="167">
        <v>0.85</v>
      </c>
      <c r="W28" s="167">
        <v>0.93</v>
      </c>
      <c r="X28" s="75" t="s">
        <v>24</v>
      </c>
      <c r="Y28" s="1" t="s">
        <v>5</v>
      </c>
      <c r="Z28" s="4" t="s">
        <v>16</v>
      </c>
    </row>
    <row r="29" spans="1:27" s="7" customFormat="1" ht="30.6" x14ac:dyDescent="0.25">
      <c r="A29" s="452"/>
      <c r="B29" s="454"/>
      <c r="C29" s="457"/>
      <c r="D29" s="447"/>
      <c r="E29" s="447"/>
      <c r="F29" s="447"/>
      <c r="G29" s="447"/>
      <c r="H29" s="447"/>
      <c r="I29" s="447"/>
      <c r="J29" s="15" t="s">
        <v>167</v>
      </c>
      <c r="K29" s="484"/>
      <c r="L29" s="131">
        <v>1</v>
      </c>
      <c r="M29" s="131">
        <v>1</v>
      </c>
      <c r="N29" s="131">
        <v>1</v>
      </c>
      <c r="O29" s="131">
        <v>1</v>
      </c>
      <c r="P29" s="131">
        <v>1</v>
      </c>
      <c r="Q29" s="131">
        <v>1</v>
      </c>
      <c r="R29" s="131">
        <v>1</v>
      </c>
      <c r="S29" s="131">
        <v>1</v>
      </c>
      <c r="T29" s="131">
        <v>1</v>
      </c>
      <c r="U29" s="131">
        <v>1</v>
      </c>
      <c r="V29" s="131">
        <v>1</v>
      </c>
      <c r="W29" s="131">
        <v>1</v>
      </c>
      <c r="X29" s="75" t="s">
        <v>24</v>
      </c>
      <c r="Y29" s="1" t="s">
        <v>5</v>
      </c>
      <c r="Z29" s="4" t="s">
        <v>16</v>
      </c>
    </row>
    <row r="30" spans="1:27" s="7" customFormat="1" ht="30.6" x14ac:dyDescent="0.25">
      <c r="A30" s="452"/>
      <c r="B30" s="454"/>
      <c r="C30" s="447" t="s">
        <v>85</v>
      </c>
      <c r="D30" s="1" t="s">
        <v>76</v>
      </c>
      <c r="E30" s="1">
        <v>1</v>
      </c>
      <c r="F30" s="1"/>
      <c r="G30" s="1">
        <v>1</v>
      </c>
      <c r="H30" s="1"/>
      <c r="I30" s="1"/>
      <c r="J30" s="106" t="s">
        <v>84</v>
      </c>
      <c r="K30" s="25" t="s">
        <v>211</v>
      </c>
      <c r="L30" s="157">
        <v>1.1200000000000001</v>
      </c>
      <c r="M30" s="157">
        <v>1.1599999999999999</v>
      </c>
      <c r="N30" s="157">
        <v>1.21</v>
      </c>
      <c r="O30" s="131">
        <v>0.06</v>
      </c>
      <c r="P30" s="131">
        <v>0.11</v>
      </c>
      <c r="Q30" s="131">
        <v>0.16</v>
      </c>
      <c r="R30" s="131">
        <v>0.22</v>
      </c>
      <c r="S30" s="131">
        <v>0.3</v>
      </c>
      <c r="T30" s="131">
        <v>0.37</v>
      </c>
      <c r="U30" s="131">
        <v>0.43</v>
      </c>
      <c r="V30" s="131">
        <v>0.49</v>
      </c>
      <c r="W30" s="131">
        <v>0.56000000000000005</v>
      </c>
      <c r="X30" s="75" t="s">
        <v>87</v>
      </c>
      <c r="Y30" s="1" t="s">
        <v>5</v>
      </c>
      <c r="Z30" s="4" t="s">
        <v>16</v>
      </c>
    </row>
    <row r="31" spans="1:27" s="7" customFormat="1" ht="20.399999999999999" x14ac:dyDescent="0.25">
      <c r="A31" s="452"/>
      <c r="B31" s="454"/>
      <c r="C31" s="447"/>
      <c r="D31" s="1" t="s">
        <v>77</v>
      </c>
      <c r="E31" s="1"/>
      <c r="F31" s="1">
        <v>1</v>
      </c>
      <c r="G31" s="1">
        <v>1</v>
      </c>
      <c r="H31" s="1"/>
      <c r="I31" s="1"/>
      <c r="J31" s="106" t="s">
        <v>52</v>
      </c>
      <c r="K31" s="26" t="s">
        <v>86</v>
      </c>
      <c r="L31" s="41"/>
      <c r="M31" s="41"/>
      <c r="N31" s="41"/>
      <c r="O31" s="140">
        <v>0.87450000000000006</v>
      </c>
      <c r="P31" s="41"/>
      <c r="Q31" s="41"/>
      <c r="R31" s="41"/>
      <c r="S31" s="140">
        <v>0.84289999999999998</v>
      </c>
      <c r="T31" s="41"/>
      <c r="U31" s="41"/>
      <c r="V31" s="41"/>
      <c r="W31" s="171">
        <v>0.79569999999999996</v>
      </c>
      <c r="X31" s="75" t="s">
        <v>87</v>
      </c>
      <c r="Y31" s="1" t="s">
        <v>54</v>
      </c>
      <c r="Z31" s="4" t="s">
        <v>16</v>
      </c>
    </row>
    <row r="32" spans="1:27" s="7" customFormat="1" ht="20.399999999999999" x14ac:dyDescent="0.25">
      <c r="A32" s="452"/>
      <c r="B32" s="454"/>
      <c r="C32" s="447"/>
      <c r="D32" s="1" t="s">
        <v>78</v>
      </c>
      <c r="E32" s="1">
        <v>1</v>
      </c>
      <c r="F32" s="1"/>
      <c r="G32" s="1">
        <v>1</v>
      </c>
      <c r="H32" s="1"/>
      <c r="I32" s="1"/>
      <c r="J32" s="106" t="s">
        <v>81</v>
      </c>
      <c r="K32" s="26">
        <v>0</v>
      </c>
      <c r="L32" s="131">
        <v>0</v>
      </c>
      <c r="M32" s="131">
        <v>0</v>
      </c>
      <c r="N32" s="131">
        <v>0</v>
      </c>
      <c r="O32" s="131">
        <v>0</v>
      </c>
      <c r="P32" s="132">
        <v>0</v>
      </c>
      <c r="Q32" s="132">
        <v>0</v>
      </c>
      <c r="R32" s="132">
        <v>0</v>
      </c>
      <c r="S32" s="132">
        <v>0</v>
      </c>
      <c r="T32" s="132">
        <v>0</v>
      </c>
      <c r="U32" s="132">
        <v>0</v>
      </c>
      <c r="V32" s="132">
        <v>0</v>
      </c>
      <c r="W32" s="132">
        <v>0</v>
      </c>
      <c r="X32" s="75" t="s">
        <v>87</v>
      </c>
      <c r="Y32" s="1" t="s">
        <v>5</v>
      </c>
      <c r="Z32" s="4" t="s">
        <v>16</v>
      </c>
    </row>
    <row r="33" spans="1:26" s="7" customFormat="1" ht="20.399999999999999" x14ac:dyDescent="0.25">
      <c r="A33" s="452"/>
      <c r="B33" s="454"/>
      <c r="C33" s="447"/>
      <c r="D33" s="1" t="s">
        <v>79</v>
      </c>
      <c r="E33" s="1">
        <v>1</v>
      </c>
      <c r="F33" s="1"/>
      <c r="G33" s="1">
        <v>1</v>
      </c>
      <c r="H33" s="1"/>
      <c r="I33" s="1"/>
      <c r="J33" s="106" t="s">
        <v>82</v>
      </c>
      <c r="K33" s="67" t="s">
        <v>177</v>
      </c>
      <c r="L33" s="131">
        <v>0.93400000000000005</v>
      </c>
      <c r="M33" s="131">
        <v>1</v>
      </c>
      <c r="N33" s="131">
        <v>0.86599999999999999</v>
      </c>
      <c r="O33" s="131">
        <v>1</v>
      </c>
      <c r="P33" s="132">
        <v>1</v>
      </c>
      <c r="Q33" s="132">
        <v>0.83</v>
      </c>
      <c r="R33" s="132">
        <v>0.93</v>
      </c>
      <c r="S33" s="132">
        <v>0.87</v>
      </c>
      <c r="T33" s="132">
        <v>1</v>
      </c>
      <c r="U33" s="132">
        <v>0.93</v>
      </c>
      <c r="V33" s="132">
        <v>0.87</v>
      </c>
      <c r="W33" s="132">
        <v>0.93</v>
      </c>
      <c r="X33" s="75" t="s">
        <v>87</v>
      </c>
      <c r="Y33" s="1" t="s">
        <v>5</v>
      </c>
      <c r="Z33" s="4" t="s">
        <v>16</v>
      </c>
    </row>
    <row r="34" spans="1:26" s="7" customFormat="1" ht="20.399999999999999" x14ac:dyDescent="0.25">
      <c r="A34" s="452"/>
      <c r="B34" s="454"/>
      <c r="C34" s="447"/>
      <c r="D34" s="1" t="s">
        <v>80</v>
      </c>
      <c r="E34" s="1">
        <v>1</v>
      </c>
      <c r="F34" s="1"/>
      <c r="G34" s="1">
        <v>1</v>
      </c>
      <c r="H34" s="1"/>
      <c r="I34" s="1"/>
      <c r="J34" s="106" t="s">
        <v>83</v>
      </c>
      <c r="K34" s="26">
        <v>1</v>
      </c>
      <c r="L34" s="45"/>
      <c r="M34" s="46"/>
      <c r="N34" s="46"/>
      <c r="O34" s="65"/>
      <c r="P34" s="46"/>
      <c r="Q34" s="132">
        <v>1</v>
      </c>
      <c r="R34" s="41"/>
      <c r="S34" s="41"/>
      <c r="T34" s="41"/>
      <c r="U34" s="41"/>
      <c r="V34" s="41"/>
      <c r="W34" s="41"/>
      <c r="X34" s="75" t="s">
        <v>87</v>
      </c>
      <c r="Y34" s="1" t="s">
        <v>3</v>
      </c>
      <c r="Z34" s="4" t="s">
        <v>16</v>
      </c>
    </row>
    <row r="35" spans="1:26" s="7" customFormat="1" ht="40.5" customHeight="1" x14ac:dyDescent="0.25">
      <c r="A35" s="452"/>
      <c r="B35" s="454"/>
      <c r="C35" s="447"/>
      <c r="D35" s="1" t="s">
        <v>88</v>
      </c>
      <c r="E35" s="1"/>
      <c r="F35" s="1">
        <v>1</v>
      </c>
      <c r="G35" s="1">
        <v>1</v>
      </c>
      <c r="H35" s="1"/>
      <c r="I35" s="1"/>
      <c r="J35" s="15" t="s">
        <v>175</v>
      </c>
      <c r="K35" s="25" t="s">
        <v>166</v>
      </c>
      <c r="L35" s="157">
        <v>1.2</v>
      </c>
      <c r="M35" s="132">
        <v>0</v>
      </c>
      <c r="N35" s="132">
        <v>0</v>
      </c>
      <c r="O35" s="132">
        <v>1</v>
      </c>
      <c r="P35" s="132">
        <v>0</v>
      </c>
      <c r="Q35" s="132">
        <v>1</v>
      </c>
      <c r="R35" s="132">
        <v>0</v>
      </c>
      <c r="S35" s="132">
        <v>1</v>
      </c>
      <c r="T35" s="132">
        <v>0</v>
      </c>
      <c r="U35" s="132">
        <v>0</v>
      </c>
      <c r="V35" s="132">
        <v>1</v>
      </c>
      <c r="W35" s="132">
        <v>0</v>
      </c>
      <c r="X35" s="75" t="s">
        <v>18</v>
      </c>
      <c r="Y35" s="1" t="s">
        <v>5</v>
      </c>
      <c r="Z35" s="4" t="s">
        <v>16</v>
      </c>
    </row>
    <row r="36" spans="1:26" s="7" customFormat="1" ht="20.399999999999999" x14ac:dyDescent="0.25">
      <c r="A36" s="452"/>
      <c r="B36" s="454"/>
      <c r="C36" s="447"/>
      <c r="D36" s="1" t="s">
        <v>89</v>
      </c>
      <c r="E36" s="1">
        <v>1</v>
      </c>
      <c r="F36" s="1"/>
      <c r="G36" s="1">
        <v>1</v>
      </c>
      <c r="H36" s="1"/>
      <c r="I36" s="1"/>
      <c r="J36" s="128" t="s">
        <v>91</v>
      </c>
      <c r="K36" s="25" t="s">
        <v>138</v>
      </c>
      <c r="L36" s="134">
        <v>0.17299999999999999</v>
      </c>
      <c r="M36" s="134">
        <v>0.16400000000000001</v>
      </c>
      <c r="N36" s="134">
        <v>0.2</v>
      </c>
      <c r="O36" s="169">
        <v>0.44500000000000001</v>
      </c>
      <c r="P36" s="169">
        <v>0.59599999999999997</v>
      </c>
      <c r="Q36" s="134">
        <v>0.184</v>
      </c>
      <c r="R36" s="169">
        <v>0.67200000000000004</v>
      </c>
      <c r="S36" s="134">
        <v>0.17699999999999999</v>
      </c>
      <c r="T36" s="134">
        <v>0.18</v>
      </c>
      <c r="U36" s="134">
        <v>0.26600000000000001</v>
      </c>
      <c r="V36" s="134">
        <v>0.11</v>
      </c>
      <c r="W36" s="134">
        <v>0.125</v>
      </c>
      <c r="X36" s="75" t="s">
        <v>18</v>
      </c>
      <c r="Y36" s="1" t="s">
        <v>5</v>
      </c>
      <c r="Z36" s="4" t="s">
        <v>16</v>
      </c>
    </row>
    <row r="37" spans="1:26" s="7" customFormat="1" ht="30.6" x14ac:dyDescent="0.25">
      <c r="A37" s="456"/>
      <c r="B37" s="450"/>
      <c r="C37" s="447"/>
      <c r="D37" s="75" t="s">
        <v>163</v>
      </c>
      <c r="E37" s="1"/>
      <c r="F37" s="1">
        <v>1</v>
      </c>
      <c r="G37" s="1">
        <v>1</v>
      </c>
      <c r="H37" s="1"/>
      <c r="I37" s="1"/>
      <c r="J37" s="106" t="s">
        <v>164</v>
      </c>
      <c r="K37" s="25" t="s">
        <v>165</v>
      </c>
      <c r="L37" s="143">
        <v>-16</v>
      </c>
      <c r="M37" s="143">
        <v>0</v>
      </c>
      <c r="N37" s="143">
        <v>0</v>
      </c>
      <c r="O37" s="143">
        <v>0</v>
      </c>
      <c r="P37" s="143">
        <v>0</v>
      </c>
      <c r="Q37" s="143">
        <v>1</v>
      </c>
      <c r="R37" s="143">
        <v>1</v>
      </c>
      <c r="S37" s="143">
        <v>1</v>
      </c>
      <c r="T37" s="143">
        <v>1</v>
      </c>
      <c r="U37" s="143">
        <v>0</v>
      </c>
      <c r="V37" s="143">
        <v>1</v>
      </c>
      <c r="W37" s="143">
        <v>1</v>
      </c>
      <c r="X37" s="1" t="s">
        <v>55</v>
      </c>
      <c r="Y37" s="1" t="s">
        <v>5</v>
      </c>
      <c r="Z37" s="152" t="s">
        <v>149</v>
      </c>
    </row>
    <row r="38" spans="1:26" s="7" customFormat="1" ht="30.75" customHeight="1" x14ac:dyDescent="0.25">
      <c r="A38" s="480" t="s">
        <v>14</v>
      </c>
      <c r="B38" s="447" t="s">
        <v>11</v>
      </c>
      <c r="C38" s="1" t="s">
        <v>44</v>
      </c>
      <c r="D38" s="1" t="s">
        <v>40</v>
      </c>
      <c r="E38" s="1">
        <v>1</v>
      </c>
      <c r="F38" s="1"/>
      <c r="G38" s="1"/>
      <c r="H38" s="1">
        <v>1</v>
      </c>
      <c r="I38" s="1"/>
      <c r="J38" s="16" t="s">
        <v>20</v>
      </c>
      <c r="K38" s="25" t="s">
        <v>139</v>
      </c>
      <c r="L38" s="45"/>
      <c r="M38" s="46"/>
      <c r="N38" s="46"/>
      <c r="O38" s="46"/>
      <c r="P38" s="46"/>
      <c r="Q38" s="132">
        <v>1</v>
      </c>
      <c r="R38" s="111"/>
      <c r="S38" s="41"/>
      <c r="T38" s="41"/>
      <c r="U38" s="41"/>
      <c r="V38" s="41"/>
      <c r="W38" s="132">
        <v>1.25</v>
      </c>
      <c r="X38" s="1" t="s">
        <v>51</v>
      </c>
      <c r="Y38" s="447" t="s">
        <v>4</v>
      </c>
      <c r="Z38" s="4" t="s">
        <v>7</v>
      </c>
    </row>
    <row r="39" spans="1:26" s="7" customFormat="1" ht="39.75" customHeight="1" thickBot="1" x14ac:dyDescent="0.3">
      <c r="A39" s="481"/>
      <c r="B39" s="448"/>
      <c r="C39" s="9" t="s">
        <v>45</v>
      </c>
      <c r="D39" s="9" t="s">
        <v>41</v>
      </c>
      <c r="E39" s="9">
        <v>1</v>
      </c>
      <c r="F39" s="9"/>
      <c r="G39" s="9"/>
      <c r="H39" s="9">
        <v>1</v>
      </c>
      <c r="I39" s="9"/>
      <c r="J39" s="17" t="s">
        <v>21</v>
      </c>
      <c r="K39" s="28" t="s">
        <v>139</v>
      </c>
      <c r="L39" s="63"/>
      <c r="M39" s="62"/>
      <c r="N39" s="62"/>
      <c r="O39" s="62"/>
      <c r="P39" s="62"/>
      <c r="Q39" s="156">
        <v>1</v>
      </c>
      <c r="R39" s="112"/>
      <c r="S39" s="113"/>
      <c r="T39" s="113"/>
      <c r="U39" s="113"/>
      <c r="V39" s="113"/>
      <c r="W39" s="156">
        <v>1</v>
      </c>
      <c r="X39" s="9" t="s">
        <v>14</v>
      </c>
      <c r="Y39" s="448"/>
      <c r="Z39" s="11" t="s">
        <v>7</v>
      </c>
    </row>
    <row r="41" spans="1:26" hidden="1" x14ac:dyDescent="0.2">
      <c r="E41" s="8">
        <f>SUM(E7:E40)</f>
        <v>12</v>
      </c>
      <c r="F41" s="8">
        <f>SUM(F7:F40)</f>
        <v>20</v>
      </c>
      <c r="G41" s="8">
        <f>SUM(G7:G40)</f>
        <v>21</v>
      </c>
      <c r="H41" s="8">
        <f>SUM(H7:H40)</f>
        <v>8</v>
      </c>
      <c r="I41" s="8">
        <f>SUM(I7:I40)</f>
        <v>3</v>
      </c>
      <c r="Y41" s="30"/>
    </row>
    <row r="42" spans="1:26" x14ac:dyDescent="0.2">
      <c r="E42" s="8">
        <f>SUM(E1:E39)</f>
        <v>12</v>
      </c>
      <c r="F42" s="8">
        <f>SUM(F1:F39)</f>
        <v>20</v>
      </c>
      <c r="G42" s="8">
        <f>SUM(G1:G39)</f>
        <v>21</v>
      </c>
      <c r="H42" s="8">
        <f>SUM(H1:H39)</f>
        <v>8</v>
      </c>
      <c r="I42" s="8">
        <f>SUM(I1:I39)</f>
        <v>3</v>
      </c>
    </row>
    <row r="46" spans="1:26" ht="17.399999999999999" x14ac:dyDescent="0.3">
      <c r="P46" s="68"/>
    </row>
    <row r="47" spans="1:26" x14ac:dyDescent="0.2">
      <c r="O47" s="72"/>
    </row>
  </sheetData>
  <mergeCells count="27">
    <mergeCell ref="A1:Z2"/>
    <mergeCell ref="A3:C5"/>
    <mergeCell ref="D3:X3"/>
    <mergeCell ref="D4:X5"/>
    <mergeCell ref="A7:A16"/>
    <mergeCell ref="B7:B16"/>
    <mergeCell ref="C7:C16"/>
    <mergeCell ref="A17:A23"/>
    <mergeCell ref="B17:B23"/>
    <mergeCell ref="C18:C20"/>
    <mergeCell ref="C21:C22"/>
    <mergeCell ref="A24:A26"/>
    <mergeCell ref="B24:B26"/>
    <mergeCell ref="A38:A39"/>
    <mergeCell ref="B38:B39"/>
    <mergeCell ref="A27:A37"/>
    <mergeCell ref="B27:B37"/>
    <mergeCell ref="C27:C29"/>
    <mergeCell ref="C30:C37"/>
    <mergeCell ref="D28:D29"/>
    <mergeCell ref="Y38:Y39"/>
    <mergeCell ref="G28:G29"/>
    <mergeCell ref="H28:H29"/>
    <mergeCell ref="I28:I29"/>
    <mergeCell ref="K28:K29"/>
    <mergeCell ref="E28:E29"/>
    <mergeCell ref="F28:F29"/>
  </mergeCells>
  <pageMargins left="1.7716535433070868" right="0.15748031496062992" top="0.27559055118110237" bottom="0.15748031496062992" header="0" footer="0"/>
  <pageSetup paperSize="5" scale="73" orientation="landscape" horizontalDpi="300" verticalDpi="300" r:id="rId1"/>
  <headerFooter alignWithMargins="0"/>
  <rowBreaks count="1" manualBreakCount="1">
    <brk id="22" max="19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47"/>
  <sheetViews>
    <sheetView topLeftCell="A7" workbookViewId="0">
      <selection activeCell="A7" sqref="A7:A16"/>
    </sheetView>
  </sheetViews>
  <sheetFormatPr baseColWidth="10" defaultColWidth="11.44140625" defaultRowHeight="10.199999999999999" x14ac:dyDescent="0.2"/>
  <cols>
    <col min="1" max="1" width="10.33203125" style="8" customWidth="1"/>
    <col min="2" max="2" width="10.5546875" style="8" customWidth="1"/>
    <col min="3" max="3" width="12.5546875" style="8" customWidth="1"/>
    <col min="4" max="4" width="12.33203125" style="8" customWidth="1"/>
    <col min="5" max="9" width="2.44140625" style="8" customWidth="1"/>
    <col min="10" max="10" width="22.5546875" style="8" customWidth="1"/>
    <col min="11" max="11" width="8" style="8" customWidth="1"/>
    <col min="12" max="17" width="6.33203125" style="8" bestFit="1" customWidth="1"/>
    <col min="18" max="18" width="7.109375" style="8" bestFit="1" customWidth="1"/>
    <col min="19" max="23" width="6.33203125" style="8" bestFit="1" customWidth="1"/>
    <col min="24" max="24" width="12.44140625" style="8" customWidth="1"/>
    <col min="25" max="25" width="10.44140625" style="8" bestFit="1" customWidth="1"/>
    <col min="26" max="26" width="10.88671875" style="8" customWidth="1"/>
    <col min="27" max="16384" width="11.44140625" style="8"/>
  </cols>
  <sheetData>
    <row r="1" spans="1:26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60"/>
    </row>
    <row r="2" spans="1:26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3"/>
      <c r="Z2" s="464"/>
    </row>
    <row r="3" spans="1:26" ht="10.8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1"/>
      <c r="Y3" s="13" t="s">
        <v>67</v>
      </c>
      <c r="Z3" s="5" t="s">
        <v>68</v>
      </c>
    </row>
    <row r="4" spans="1:26" ht="2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4"/>
      <c r="Y4" s="12" t="s">
        <v>64</v>
      </c>
      <c r="Z4" s="6">
        <v>40546</v>
      </c>
    </row>
    <row r="5" spans="1:26" ht="10.8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7"/>
      <c r="Y5" s="13" t="s">
        <v>65</v>
      </c>
      <c r="Z5" s="5">
        <v>7</v>
      </c>
    </row>
    <row r="6" spans="1:26" s="14" customFormat="1" ht="55.8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41640</v>
      </c>
      <c r="M6" s="64">
        <v>41671</v>
      </c>
      <c r="N6" s="64">
        <v>41699</v>
      </c>
      <c r="O6" s="64">
        <v>41730</v>
      </c>
      <c r="P6" s="64">
        <v>41760</v>
      </c>
      <c r="Q6" s="64">
        <v>41791</v>
      </c>
      <c r="R6" s="64">
        <v>41821</v>
      </c>
      <c r="S6" s="64">
        <v>41852</v>
      </c>
      <c r="T6" s="64">
        <v>41883</v>
      </c>
      <c r="U6" s="64">
        <v>41913</v>
      </c>
      <c r="V6" s="64">
        <v>41944</v>
      </c>
      <c r="W6" s="64">
        <v>41974</v>
      </c>
      <c r="X6" s="32" t="s">
        <v>6</v>
      </c>
      <c r="Y6" s="32" t="s">
        <v>1</v>
      </c>
      <c r="Z6" s="34" t="s">
        <v>2</v>
      </c>
    </row>
    <row r="7" spans="1:26" s="7" customFormat="1" ht="20.399999999999999" x14ac:dyDescent="0.25">
      <c r="A7" s="478" t="s">
        <v>26</v>
      </c>
      <c r="B7" s="479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172">
        <v>1.78</v>
      </c>
      <c r="M7" s="182">
        <v>0.83</v>
      </c>
      <c r="N7" s="182">
        <v>0.81</v>
      </c>
      <c r="O7" s="182">
        <v>0.86</v>
      </c>
      <c r="P7" s="172">
        <v>1.25</v>
      </c>
      <c r="Q7" s="182">
        <v>0.79</v>
      </c>
      <c r="R7" s="183">
        <v>0.93</v>
      </c>
      <c r="S7" s="183">
        <v>0.78</v>
      </c>
      <c r="T7" s="183">
        <v>0.82</v>
      </c>
      <c r="U7" s="183">
        <v>0.91</v>
      </c>
      <c r="V7" s="183">
        <v>0.74</v>
      </c>
      <c r="W7" s="184">
        <v>1.26</v>
      </c>
      <c r="X7" s="35" t="s">
        <v>15</v>
      </c>
      <c r="Y7" s="35" t="s">
        <v>5</v>
      </c>
      <c r="Z7" s="4" t="s">
        <v>149</v>
      </c>
    </row>
    <row r="8" spans="1:26" s="7" customFormat="1" ht="20.399999999999999" x14ac:dyDescent="0.25">
      <c r="A8" s="452"/>
      <c r="B8" s="454"/>
      <c r="C8" s="447"/>
      <c r="D8" s="1" t="s">
        <v>36</v>
      </c>
      <c r="E8" s="1"/>
      <c r="F8" s="1">
        <v>1</v>
      </c>
      <c r="G8" s="1">
        <v>1</v>
      </c>
      <c r="H8" s="1"/>
      <c r="I8" s="1"/>
      <c r="J8" s="106" t="s">
        <v>195</v>
      </c>
      <c r="K8" s="25" t="s">
        <v>203</v>
      </c>
      <c r="L8" s="172">
        <v>0.95</v>
      </c>
      <c r="M8" s="172">
        <v>1.02</v>
      </c>
      <c r="N8" s="172">
        <v>0.98</v>
      </c>
      <c r="O8" s="185">
        <v>1.02</v>
      </c>
      <c r="P8" s="172">
        <v>1.03</v>
      </c>
      <c r="Q8" s="172">
        <v>0.98</v>
      </c>
      <c r="R8" s="184">
        <v>1.04</v>
      </c>
      <c r="S8" s="184">
        <v>1.02</v>
      </c>
      <c r="T8" s="172">
        <v>1.01</v>
      </c>
      <c r="U8" s="184">
        <v>0.96</v>
      </c>
      <c r="V8" s="184">
        <v>0.95</v>
      </c>
      <c r="W8" s="184">
        <v>1.03</v>
      </c>
      <c r="X8" s="116" t="s">
        <v>24</v>
      </c>
      <c r="Y8" s="35" t="s">
        <v>5</v>
      </c>
      <c r="Z8" s="4" t="s">
        <v>16</v>
      </c>
    </row>
    <row r="9" spans="1:26" s="7" customFormat="1" ht="20.399999999999999" x14ac:dyDescent="0.25">
      <c r="A9" s="452"/>
      <c r="B9" s="454"/>
      <c r="C9" s="447"/>
      <c r="D9" s="1" t="s">
        <v>187</v>
      </c>
      <c r="E9" s="1"/>
      <c r="F9" s="1">
        <v>1</v>
      </c>
      <c r="H9" s="1">
        <v>1</v>
      </c>
      <c r="I9" s="1"/>
      <c r="J9" s="15" t="s">
        <v>188</v>
      </c>
      <c r="K9" s="25" t="s">
        <v>207</v>
      </c>
      <c r="L9" s="40"/>
      <c r="M9" s="41"/>
      <c r="N9" s="177">
        <v>0.35870000000000002</v>
      </c>
      <c r="O9" s="41"/>
      <c r="P9" s="41"/>
      <c r="Q9" s="177">
        <v>0.55859999999999999</v>
      </c>
      <c r="R9" s="109"/>
      <c r="S9" s="109"/>
      <c r="T9" s="186">
        <v>0.93049999999999999</v>
      </c>
      <c r="U9" s="109"/>
      <c r="V9" s="109"/>
      <c r="W9" s="177">
        <v>0.65949999999999998</v>
      </c>
      <c r="X9" s="75" t="s">
        <v>148</v>
      </c>
      <c r="Y9" s="1" t="s">
        <v>19</v>
      </c>
      <c r="Z9" s="4" t="s">
        <v>149</v>
      </c>
    </row>
    <row r="10" spans="1:26" s="7" customFormat="1" ht="26.4" x14ac:dyDescent="0.25">
      <c r="A10" s="452"/>
      <c r="B10" s="454"/>
      <c r="C10" s="447"/>
      <c r="D10" s="1" t="s">
        <v>151</v>
      </c>
      <c r="E10" s="1"/>
      <c r="F10" s="1">
        <v>1</v>
      </c>
      <c r="G10" s="1"/>
      <c r="H10" s="1">
        <v>1</v>
      </c>
      <c r="I10" s="1"/>
      <c r="J10" s="15" t="s">
        <v>191</v>
      </c>
      <c r="K10" s="25" t="s">
        <v>192</v>
      </c>
      <c r="L10" s="173">
        <v>11</v>
      </c>
      <c r="M10" s="174">
        <v>13</v>
      </c>
      <c r="N10" s="174">
        <v>15</v>
      </c>
      <c r="O10" s="174">
        <v>13.936181915211467</v>
      </c>
      <c r="P10" s="174">
        <v>15.11762409194835</v>
      </c>
      <c r="Q10" s="174">
        <v>15</v>
      </c>
      <c r="R10" s="174">
        <v>13</v>
      </c>
      <c r="S10" s="187">
        <v>21</v>
      </c>
      <c r="T10" s="174">
        <v>15</v>
      </c>
      <c r="U10" s="174">
        <v>14</v>
      </c>
      <c r="V10" s="187">
        <v>19</v>
      </c>
      <c r="W10" s="174">
        <v>15</v>
      </c>
      <c r="X10" s="75" t="s">
        <v>24</v>
      </c>
      <c r="Y10" s="1" t="s">
        <v>5</v>
      </c>
      <c r="Z10" s="4" t="s">
        <v>16</v>
      </c>
    </row>
    <row r="11" spans="1:26" s="7" customFormat="1" ht="30.6" x14ac:dyDescent="0.25">
      <c r="A11" s="452"/>
      <c r="B11" s="454"/>
      <c r="C11" s="447"/>
      <c r="D11" s="1" t="s">
        <v>34</v>
      </c>
      <c r="E11" s="1"/>
      <c r="F11" s="1">
        <v>1</v>
      </c>
      <c r="G11" s="1">
        <v>1</v>
      </c>
      <c r="H11" s="1"/>
      <c r="I11" s="1"/>
      <c r="J11" s="106" t="s">
        <v>152</v>
      </c>
      <c r="K11" s="25" t="s">
        <v>180</v>
      </c>
      <c r="L11" s="176">
        <v>1.02</v>
      </c>
      <c r="M11" s="176">
        <v>1</v>
      </c>
      <c r="N11" s="176">
        <v>1.01</v>
      </c>
      <c r="O11" s="176">
        <v>1</v>
      </c>
      <c r="P11" s="176">
        <v>1.01</v>
      </c>
      <c r="Q11" s="176">
        <v>1</v>
      </c>
      <c r="R11" s="176">
        <v>1.02</v>
      </c>
      <c r="S11" s="176">
        <v>1.01</v>
      </c>
      <c r="T11" s="176">
        <v>1.01</v>
      </c>
      <c r="U11" s="176">
        <v>1.02</v>
      </c>
      <c r="V11" s="176">
        <v>1.01</v>
      </c>
      <c r="W11" s="176">
        <v>1.02</v>
      </c>
      <c r="X11" s="75" t="s">
        <v>117</v>
      </c>
      <c r="Y11" s="1" t="s">
        <v>5</v>
      </c>
      <c r="Z11" s="4" t="s">
        <v>16</v>
      </c>
    </row>
    <row r="12" spans="1:26" s="7" customFormat="1" ht="40.799999999999997" x14ac:dyDescent="0.25">
      <c r="A12" s="452"/>
      <c r="B12" s="454"/>
      <c r="C12" s="447"/>
      <c r="D12" s="1" t="s">
        <v>93</v>
      </c>
      <c r="E12" s="1"/>
      <c r="F12" s="1">
        <v>1</v>
      </c>
      <c r="G12" s="1"/>
      <c r="H12" s="1">
        <v>1</v>
      </c>
      <c r="I12" s="1"/>
      <c r="J12" s="15" t="s">
        <v>156</v>
      </c>
      <c r="K12" s="18" t="s">
        <v>194</v>
      </c>
      <c r="L12" s="41"/>
      <c r="M12" s="182">
        <v>0.34</v>
      </c>
      <c r="N12" s="65"/>
      <c r="O12" s="172">
        <v>2.54</v>
      </c>
      <c r="P12" s="41"/>
      <c r="Q12" s="182">
        <v>0</v>
      </c>
      <c r="R12" s="41"/>
      <c r="S12" s="188">
        <v>0</v>
      </c>
      <c r="T12" s="41"/>
      <c r="U12" s="176">
        <v>2.92</v>
      </c>
      <c r="V12" s="41"/>
      <c r="W12" s="176">
        <v>1</v>
      </c>
      <c r="X12" s="75" t="s">
        <v>117</v>
      </c>
      <c r="Y12" s="1" t="s">
        <v>119</v>
      </c>
      <c r="Z12" s="4" t="s">
        <v>16</v>
      </c>
    </row>
    <row r="13" spans="1:26" s="7" customFormat="1" ht="20.399999999999999" x14ac:dyDescent="0.25">
      <c r="A13" s="452"/>
      <c r="B13" s="454"/>
      <c r="C13" s="447"/>
      <c r="D13" s="1" t="s">
        <v>94</v>
      </c>
      <c r="E13" s="1"/>
      <c r="F13" s="1">
        <v>1</v>
      </c>
      <c r="G13" s="1">
        <v>1</v>
      </c>
      <c r="H13" s="1"/>
      <c r="I13" s="1"/>
      <c r="J13" s="128" t="s">
        <v>157</v>
      </c>
      <c r="K13" s="25" t="s">
        <v>211</v>
      </c>
      <c r="L13" s="41"/>
      <c r="M13" s="172">
        <v>0.6</v>
      </c>
      <c r="N13" s="41"/>
      <c r="O13" s="172">
        <v>0.67</v>
      </c>
      <c r="P13" s="41"/>
      <c r="Q13" s="172">
        <v>0</v>
      </c>
      <c r="R13" s="105"/>
      <c r="S13" s="172">
        <v>0</v>
      </c>
      <c r="T13" s="105"/>
      <c r="U13" s="172">
        <v>0.2</v>
      </c>
      <c r="V13" s="105"/>
      <c r="W13" s="172">
        <v>0.17</v>
      </c>
      <c r="X13" s="75" t="s">
        <v>117</v>
      </c>
      <c r="Y13" s="1" t="s">
        <v>119</v>
      </c>
      <c r="Z13" s="4" t="s">
        <v>16</v>
      </c>
    </row>
    <row r="14" spans="1:26" s="7" customFormat="1" ht="30.6" x14ac:dyDescent="0.25">
      <c r="A14" s="452"/>
      <c r="B14" s="454"/>
      <c r="C14" s="447"/>
      <c r="D14" s="1" t="s">
        <v>95</v>
      </c>
      <c r="E14" s="1"/>
      <c r="F14" s="1">
        <v>1</v>
      </c>
      <c r="G14" s="1"/>
      <c r="H14" s="1"/>
      <c r="I14" s="1">
        <v>1</v>
      </c>
      <c r="J14" s="106" t="s">
        <v>153</v>
      </c>
      <c r="K14" s="25" t="s">
        <v>178</v>
      </c>
      <c r="L14" s="189">
        <v>0</v>
      </c>
      <c r="M14" s="175">
        <v>256</v>
      </c>
      <c r="N14" s="175">
        <v>128</v>
      </c>
      <c r="O14" s="189">
        <v>53</v>
      </c>
      <c r="P14" s="189">
        <v>0</v>
      </c>
      <c r="Q14" s="189">
        <v>0</v>
      </c>
      <c r="R14" s="189">
        <v>0</v>
      </c>
      <c r="S14" s="189">
        <v>0</v>
      </c>
      <c r="T14" s="189">
        <v>52</v>
      </c>
      <c r="U14" s="175">
        <v>143</v>
      </c>
      <c r="V14" s="189">
        <v>70</v>
      </c>
      <c r="W14" s="189">
        <v>60</v>
      </c>
      <c r="X14" s="75" t="s">
        <v>117</v>
      </c>
      <c r="Y14" s="1" t="s">
        <v>5</v>
      </c>
      <c r="Z14" s="4" t="s">
        <v>16</v>
      </c>
    </row>
    <row r="15" spans="1:26" s="7" customFormat="1" ht="51" x14ac:dyDescent="0.25">
      <c r="A15" s="452"/>
      <c r="B15" s="454"/>
      <c r="C15" s="447"/>
      <c r="D15" s="1" t="s">
        <v>96</v>
      </c>
      <c r="E15" s="1"/>
      <c r="F15" s="1">
        <v>1</v>
      </c>
      <c r="G15" s="1">
        <v>1</v>
      </c>
      <c r="H15" s="1"/>
      <c r="I15" s="1"/>
      <c r="J15" s="106" t="s">
        <v>97</v>
      </c>
      <c r="K15" s="25">
        <v>1</v>
      </c>
      <c r="L15" s="41"/>
      <c r="M15" s="41"/>
      <c r="N15" s="172">
        <v>1</v>
      </c>
      <c r="O15" s="41"/>
      <c r="P15" s="41"/>
      <c r="Q15" s="172">
        <v>1</v>
      </c>
      <c r="R15" s="41"/>
      <c r="S15" s="41"/>
      <c r="T15" s="172">
        <v>1</v>
      </c>
      <c r="U15" s="41"/>
      <c r="V15" s="41"/>
      <c r="W15" s="172">
        <v>1</v>
      </c>
      <c r="X15" s="75" t="s">
        <v>118</v>
      </c>
      <c r="Y15" s="1" t="s">
        <v>19</v>
      </c>
      <c r="Z15" s="4" t="s">
        <v>16</v>
      </c>
    </row>
    <row r="16" spans="1:26" s="7" customFormat="1" ht="51" x14ac:dyDescent="0.25">
      <c r="A16" s="456"/>
      <c r="B16" s="450"/>
      <c r="C16" s="447"/>
      <c r="D16" s="1" t="s">
        <v>98</v>
      </c>
      <c r="E16" s="1">
        <v>1</v>
      </c>
      <c r="F16" s="1"/>
      <c r="G16" s="1">
        <v>1</v>
      </c>
      <c r="H16" s="1"/>
      <c r="I16" s="1"/>
      <c r="J16" s="106" t="s">
        <v>99</v>
      </c>
      <c r="K16" s="18" t="s">
        <v>162</v>
      </c>
      <c r="L16" s="41" t="s">
        <v>129</v>
      </c>
      <c r="M16" s="41"/>
      <c r="N16" s="172">
        <v>1</v>
      </c>
      <c r="O16" s="41"/>
      <c r="P16" s="41"/>
      <c r="Q16" s="172">
        <v>1</v>
      </c>
      <c r="R16" s="41"/>
      <c r="S16" s="41"/>
      <c r="T16" s="172">
        <v>1</v>
      </c>
      <c r="U16" s="41"/>
      <c r="V16" s="41"/>
      <c r="W16" s="172">
        <v>1</v>
      </c>
      <c r="X16" s="75" t="s">
        <v>118</v>
      </c>
      <c r="Y16" s="1" t="s">
        <v>19</v>
      </c>
      <c r="Z16" s="4" t="s">
        <v>16</v>
      </c>
    </row>
    <row r="17" spans="1:26" s="7" customFormat="1" ht="40.799999999999997" x14ac:dyDescent="0.25">
      <c r="A17" s="451" t="s">
        <v>12</v>
      </c>
      <c r="B17" s="449" t="s">
        <v>10</v>
      </c>
      <c r="C17" s="1" t="s">
        <v>74</v>
      </c>
      <c r="D17" s="75" t="s">
        <v>32</v>
      </c>
      <c r="E17" s="1"/>
      <c r="F17" s="1">
        <v>1</v>
      </c>
      <c r="G17" s="1"/>
      <c r="H17" s="1">
        <v>1</v>
      </c>
      <c r="I17" s="1"/>
      <c r="J17" s="128" t="s">
        <v>186</v>
      </c>
      <c r="K17" s="25" t="s">
        <v>146</v>
      </c>
      <c r="L17" s="182">
        <v>1.34</v>
      </c>
      <c r="M17" s="182">
        <v>1.08</v>
      </c>
      <c r="N17" s="180">
        <v>0.72</v>
      </c>
      <c r="O17" s="180">
        <v>0.85</v>
      </c>
      <c r="P17" s="176">
        <v>0.75</v>
      </c>
      <c r="Q17" s="176">
        <v>0.64</v>
      </c>
      <c r="R17" s="188">
        <v>1.1100000000000001</v>
      </c>
      <c r="S17" s="188">
        <v>1.1200000000000001</v>
      </c>
      <c r="T17" s="176">
        <v>0.7</v>
      </c>
      <c r="U17" s="176">
        <v>0.71</v>
      </c>
      <c r="V17" s="176">
        <v>0.63</v>
      </c>
      <c r="W17" s="188">
        <v>1.39</v>
      </c>
      <c r="X17" s="75" t="s">
        <v>15</v>
      </c>
      <c r="Y17" s="1" t="s">
        <v>5</v>
      </c>
      <c r="Z17" s="4" t="s">
        <v>181</v>
      </c>
    </row>
    <row r="18" spans="1:26" s="7" customFormat="1" ht="30.6" x14ac:dyDescent="0.25">
      <c r="A18" s="452"/>
      <c r="B18" s="454"/>
      <c r="C18" s="447" t="s">
        <v>43</v>
      </c>
      <c r="D18" s="75" t="s">
        <v>196</v>
      </c>
      <c r="E18" s="75"/>
      <c r="F18" s="75">
        <v>1</v>
      </c>
      <c r="G18" s="75"/>
      <c r="H18" s="75"/>
      <c r="I18" s="75">
        <v>1</v>
      </c>
      <c r="J18" s="128" t="s">
        <v>197</v>
      </c>
      <c r="K18" s="18" t="s">
        <v>200</v>
      </c>
      <c r="L18" s="180">
        <v>0.12</v>
      </c>
      <c r="M18" s="180">
        <v>0.12</v>
      </c>
      <c r="N18" s="180">
        <v>0.12</v>
      </c>
      <c r="O18" s="176">
        <v>0.12</v>
      </c>
      <c r="P18" s="180">
        <v>0.12</v>
      </c>
      <c r="Q18" s="180">
        <v>0.12</v>
      </c>
      <c r="R18" s="180">
        <v>0.12</v>
      </c>
      <c r="S18" s="180">
        <v>0.12</v>
      </c>
      <c r="T18" s="180">
        <v>0.12</v>
      </c>
      <c r="U18" s="180">
        <v>0.12</v>
      </c>
      <c r="V18" s="180">
        <v>0.12</v>
      </c>
      <c r="W18" s="180">
        <v>0.12</v>
      </c>
      <c r="X18" s="75" t="s">
        <v>55</v>
      </c>
      <c r="Y18" s="1" t="s">
        <v>5</v>
      </c>
      <c r="Z18" s="4" t="s">
        <v>182</v>
      </c>
    </row>
    <row r="19" spans="1:26" s="7" customFormat="1" ht="30.6" x14ac:dyDescent="0.25">
      <c r="A19" s="452"/>
      <c r="B19" s="454"/>
      <c r="C19" s="447"/>
      <c r="D19" s="75" t="s">
        <v>204</v>
      </c>
      <c r="E19" s="75">
        <v>1</v>
      </c>
      <c r="F19" s="75"/>
      <c r="G19" s="75"/>
      <c r="H19" s="75">
        <v>1</v>
      </c>
      <c r="I19" s="75"/>
      <c r="J19" s="128" t="s">
        <v>206</v>
      </c>
      <c r="K19" s="25" t="s">
        <v>208</v>
      </c>
      <c r="L19" s="178">
        <v>8.5599999999999996E-2</v>
      </c>
      <c r="M19" s="178">
        <v>0.14080000000000001</v>
      </c>
      <c r="N19" s="190">
        <v>0.26269999999999999</v>
      </c>
      <c r="O19" s="178">
        <v>0.1439</v>
      </c>
      <c r="P19" s="190">
        <v>0.25469999999999998</v>
      </c>
      <c r="Q19" s="190">
        <v>0.29980000000000001</v>
      </c>
      <c r="R19" s="178">
        <v>0.1225</v>
      </c>
      <c r="S19" s="178">
        <v>0.1186</v>
      </c>
      <c r="T19" s="178">
        <v>0.19339999999999999</v>
      </c>
      <c r="U19" s="190">
        <v>0.26790000000000003</v>
      </c>
      <c r="V19" s="190">
        <v>0.25779999999999997</v>
      </c>
      <c r="W19" s="178">
        <v>0.20830000000000001</v>
      </c>
      <c r="X19" s="75" t="s">
        <v>55</v>
      </c>
      <c r="Y19" s="1" t="s">
        <v>5</v>
      </c>
      <c r="Z19" s="4" t="s">
        <v>182</v>
      </c>
    </row>
    <row r="20" spans="1:26" s="7" customFormat="1" ht="39.6" x14ac:dyDescent="0.25">
      <c r="A20" s="452"/>
      <c r="B20" s="454"/>
      <c r="C20" s="447"/>
      <c r="D20" s="1" t="s">
        <v>33</v>
      </c>
      <c r="E20" s="1"/>
      <c r="F20" s="1">
        <v>1</v>
      </c>
      <c r="G20" s="1">
        <v>1</v>
      </c>
      <c r="H20" s="1"/>
      <c r="I20" s="1"/>
      <c r="J20" s="106" t="s">
        <v>114</v>
      </c>
      <c r="K20" s="18" t="s">
        <v>124</v>
      </c>
      <c r="L20" s="43"/>
      <c r="M20" s="44"/>
      <c r="N20" s="44"/>
      <c r="O20" s="44"/>
      <c r="P20" s="41"/>
      <c r="Q20" s="41"/>
      <c r="R20" s="41"/>
      <c r="S20" s="41"/>
      <c r="T20" s="41"/>
      <c r="U20" s="41"/>
      <c r="V20" s="41"/>
      <c r="W20" s="191">
        <v>-0.05</v>
      </c>
      <c r="X20" s="75" t="s">
        <v>15</v>
      </c>
      <c r="Y20" s="1" t="s">
        <v>3</v>
      </c>
      <c r="Z20" s="4" t="s">
        <v>183</v>
      </c>
    </row>
    <row r="21" spans="1:26" s="7" customFormat="1" ht="62.25" customHeight="1" x14ac:dyDescent="0.25">
      <c r="A21" s="452"/>
      <c r="B21" s="454"/>
      <c r="C21" s="447" t="s">
        <v>127</v>
      </c>
      <c r="D21" s="75" t="s">
        <v>100</v>
      </c>
      <c r="E21" s="1"/>
      <c r="F21" s="1">
        <v>1</v>
      </c>
      <c r="G21" s="1">
        <v>1</v>
      </c>
      <c r="H21" s="1"/>
      <c r="I21" s="1"/>
      <c r="J21" s="106" t="s">
        <v>82</v>
      </c>
      <c r="K21" s="67" t="s">
        <v>171</v>
      </c>
      <c r="L21" s="118"/>
      <c r="M21" s="65"/>
      <c r="N21" s="180">
        <v>1</v>
      </c>
      <c r="O21" s="65"/>
      <c r="P21" s="41"/>
      <c r="Q21" s="172">
        <v>1</v>
      </c>
      <c r="R21" s="108"/>
      <c r="S21" s="108"/>
      <c r="T21" s="172">
        <v>1</v>
      </c>
      <c r="U21" s="108"/>
      <c r="V21" s="108"/>
      <c r="W21" s="172">
        <v>1</v>
      </c>
      <c r="X21" s="75" t="s">
        <v>120</v>
      </c>
      <c r="Y21" s="1" t="s">
        <v>19</v>
      </c>
      <c r="Z21" s="4" t="s">
        <v>7</v>
      </c>
    </row>
    <row r="22" spans="1:26" s="7" customFormat="1" ht="62.25" customHeight="1" x14ac:dyDescent="0.25">
      <c r="A22" s="452"/>
      <c r="B22" s="454"/>
      <c r="C22" s="447"/>
      <c r="D22" s="1" t="s">
        <v>101</v>
      </c>
      <c r="E22" s="1">
        <v>1</v>
      </c>
      <c r="F22" s="1"/>
      <c r="G22" s="1">
        <v>1</v>
      </c>
      <c r="H22" s="1"/>
      <c r="I22" s="1"/>
      <c r="J22" s="106" t="s">
        <v>102</v>
      </c>
      <c r="K22" s="67" t="s">
        <v>112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72">
        <v>0</v>
      </c>
      <c r="W22" s="172">
        <v>0</v>
      </c>
      <c r="X22" s="75" t="s">
        <v>117</v>
      </c>
      <c r="Y22" s="1" t="s">
        <v>5</v>
      </c>
      <c r="Z22" s="4" t="s">
        <v>16</v>
      </c>
    </row>
    <row r="23" spans="1:26" s="7" customFormat="1" ht="71.400000000000006" x14ac:dyDescent="0.25">
      <c r="A23" s="456"/>
      <c r="B23" s="450"/>
      <c r="C23" s="170" t="s">
        <v>128</v>
      </c>
      <c r="D23" s="1" t="s">
        <v>110</v>
      </c>
      <c r="E23" s="1"/>
      <c r="F23" s="1">
        <v>1</v>
      </c>
      <c r="G23" s="1">
        <v>1</v>
      </c>
      <c r="H23" s="1"/>
      <c r="I23" s="1"/>
      <c r="J23" s="15" t="s">
        <v>111</v>
      </c>
      <c r="K23" s="67">
        <v>1</v>
      </c>
      <c r="L23" s="118"/>
      <c r="M23" s="65"/>
      <c r="N23" s="65"/>
      <c r="O23" s="176">
        <v>1</v>
      </c>
      <c r="P23" s="41"/>
      <c r="Q23" s="41"/>
      <c r="R23" s="41"/>
      <c r="S23" s="176">
        <v>1</v>
      </c>
      <c r="T23" s="41"/>
      <c r="U23" s="41"/>
      <c r="V23" s="41"/>
      <c r="W23" s="172">
        <v>1</v>
      </c>
      <c r="X23" s="75" t="s">
        <v>125</v>
      </c>
      <c r="Y23" s="1" t="s">
        <v>54</v>
      </c>
      <c r="Z23" s="4" t="s">
        <v>126</v>
      </c>
    </row>
    <row r="24" spans="1:26" s="7" customFormat="1" ht="61.2" x14ac:dyDescent="0.25">
      <c r="A24" s="451" t="s">
        <v>13</v>
      </c>
      <c r="B24" s="449" t="s">
        <v>9</v>
      </c>
      <c r="C24" s="1" t="s">
        <v>48</v>
      </c>
      <c r="D24" s="1" t="s">
        <v>47</v>
      </c>
      <c r="E24" s="1">
        <v>1</v>
      </c>
      <c r="F24" s="1"/>
      <c r="G24" s="1"/>
      <c r="H24" s="1">
        <v>1</v>
      </c>
      <c r="I24" s="1"/>
      <c r="J24" s="16" t="s">
        <v>160</v>
      </c>
      <c r="K24" s="25" t="s">
        <v>210</v>
      </c>
      <c r="L24" s="45"/>
      <c r="M24" s="46"/>
      <c r="N24" s="46"/>
      <c r="O24" s="46"/>
      <c r="P24" s="41"/>
      <c r="Q24" s="176">
        <v>1</v>
      </c>
      <c r="R24" s="105"/>
      <c r="S24" s="105"/>
      <c r="T24" s="105"/>
      <c r="U24" s="105"/>
      <c r="V24" s="105"/>
      <c r="W24" s="176">
        <v>1</v>
      </c>
      <c r="X24" s="75" t="s">
        <v>49</v>
      </c>
      <c r="Y24" s="1" t="s">
        <v>4</v>
      </c>
      <c r="Z24" s="4" t="s">
        <v>50</v>
      </c>
    </row>
    <row r="25" spans="1:26" s="7" customFormat="1" ht="61.2" x14ac:dyDescent="0.25">
      <c r="A25" s="452"/>
      <c r="B25" s="454"/>
      <c r="C25" s="1" t="s">
        <v>142</v>
      </c>
      <c r="D25" s="75" t="s">
        <v>121</v>
      </c>
      <c r="E25" s="75"/>
      <c r="F25" s="75">
        <v>1</v>
      </c>
      <c r="G25" s="75">
        <v>1</v>
      </c>
      <c r="H25" s="75"/>
      <c r="I25" s="75"/>
      <c r="J25" s="74" t="s">
        <v>109</v>
      </c>
      <c r="K25" s="26" t="s">
        <v>209</v>
      </c>
      <c r="L25" s="188">
        <v>0.78</v>
      </c>
      <c r="M25" s="182">
        <v>0.8</v>
      </c>
      <c r="N25" s="172">
        <v>0.86</v>
      </c>
      <c r="O25" s="172">
        <v>0.87</v>
      </c>
      <c r="P25" s="182">
        <v>0.83</v>
      </c>
      <c r="Q25" s="188">
        <v>0.71</v>
      </c>
      <c r="R25" s="182">
        <v>0.67</v>
      </c>
      <c r="S25" s="182">
        <v>0.7</v>
      </c>
      <c r="T25" s="182">
        <v>0.83</v>
      </c>
      <c r="U25" s="182">
        <v>0.85</v>
      </c>
      <c r="V25" s="182">
        <v>0.67</v>
      </c>
      <c r="W25" s="172">
        <v>0.87</v>
      </c>
      <c r="X25" s="75" t="s">
        <v>122</v>
      </c>
      <c r="Y25" s="75" t="s">
        <v>5</v>
      </c>
      <c r="Z25" s="4" t="s">
        <v>123</v>
      </c>
    </row>
    <row r="26" spans="1:26" s="7" customFormat="1" ht="30.6" x14ac:dyDescent="0.25">
      <c r="A26" s="456"/>
      <c r="B26" s="450"/>
      <c r="C26" s="1" t="s">
        <v>53</v>
      </c>
      <c r="D26" s="2" t="s">
        <v>56</v>
      </c>
      <c r="E26" s="2"/>
      <c r="F26" s="1">
        <v>1</v>
      </c>
      <c r="G26" s="2"/>
      <c r="H26" s="2"/>
      <c r="I26" s="1">
        <v>1</v>
      </c>
      <c r="J26" s="16" t="s">
        <v>52</v>
      </c>
      <c r="K26" s="25" t="s">
        <v>135</v>
      </c>
      <c r="L26" s="41"/>
      <c r="M26" s="41"/>
      <c r="N26" s="41"/>
      <c r="O26" s="172">
        <v>0.82579999999999998</v>
      </c>
      <c r="P26" s="41"/>
      <c r="Q26" s="41"/>
      <c r="R26" s="41"/>
      <c r="S26" s="172">
        <v>0.84799999999999998</v>
      </c>
      <c r="T26" s="41"/>
      <c r="U26" s="41"/>
      <c r="V26" s="41"/>
      <c r="W26" s="172">
        <v>0.81</v>
      </c>
      <c r="X26" s="75" t="s">
        <v>24</v>
      </c>
      <c r="Y26" s="1" t="s">
        <v>54</v>
      </c>
      <c r="Z26" s="4" t="s">
        <v>16</v>
      </c>
    </row>
    <row r="27" spans="1:26" s="7" customFormat="1" ht="20.399999999999999" x14ac:dyDescent="0.25">
      <c r="A27" s="451" t="s">
        <v>37</v>
      </c>
      <c r="B27" s="449" t="s">
        <v>35</v>
      </c>
      <c r="C27" s="449" t="s">
        <v>25</v>
      </c>
      <c r="D27" s="1" t="s">
        <v>38</v>
      </c>
      <c r="E27" s="1">
        <v>1</v>
      </c>
      <c r="F27" s="1"/>
      <c r="G27" s="1">
        <v>1</v>
      </c>
      <c r="H27" s="1"/>
      <c r="I27" s="1"/>
      <c r="J27" s="106" t="s">
        <v>46</v>
      </c>
      <c r="K27" s="27" t="s">
        <v>136</v>
      </c>
      <c r="L27" s="172">
        <v>0</v>
      </c>
      <c r="M27" s="172">
        <v>0</v>
      </c>
      <c r="N27" s="172">
        <v>0</v>
      </c>
      <c r="O27" s="172">
        <v>0</v>
      </c>
      <c r="P27" s="172">
        <v>0</v>
      </c>
      <c r="Q27" s="172">
        <v>0</v>
      </c>
      <c r="R27" s="172">
        <v>0</v>
      </c>
      <c r="S27" s="172">
        <v>0</v>
      </c>
      <c r="T27" s="172">
        <v>0</v>
      </c>
      <c r="U27" s="172">
        <v>0</v>
      </c>
      <c r="V27" s="172">
        <v>0</v>
      </c>
      <c r="W27" s="172">
        <v>0</v>
      </c>
      <c r="X27" s="75" t="s">
        <v>24</v>
      </c>
      <c r="Y27" s="1" t="s">
        <v>5</v>
      </c>
      <c r="Z27" s="4" t="s">
        <v>16</v>
      </c>
    </row>
    <row r="28" spans="1:26" s="7" customFormat="1" ht="40.799999999999997" x14ac:dyDescent="0.25">
      <c r="A28" s="452"/>
      <c r="B28" s="454"/>
      <c r="C28" s="454"/>
      <c r="D28" s="447" t="s">
        <v>39</v>
      </c>
      <c r="E28" s="447"/>
      <c r="F28" s="447">
        <v>1</v>
      </c>
      <c r="G28" s="447">
        <v>1</v>
      </c>
      <c r="H28" s="447"/>
      <c r="I28" s="447"/>
      <c r="J28" s="74" t="s">
        <v>17</v>
      </c>
      <c r="K28" s="484" t="s">
        <v>137</v>
      </c>
      <c r="L28" s="188">
        <v>0.91881443298969068</v>
      </c>
      <c r="M28" s="188">
        <v>0.92270531400966183</v>
      </c>
      <c r="N28" s="188">
        <v>0.95813204508856686</v>
      </c>
      <c r="O28" s="188">
        <v>0.96778350515463918</v>
      </c>
      <c r="P28" s="176">
        <v>0.99193548387096775</v>
      </c>
      <c r="Q28" s="188">
        <v>0.93312101910828027</v>
      </c>
      <c r="R28" s="188">
        <v>0.9426751592356688</v>
      </c>
      <c r="S28" s="188">
        <v>0.95081967213114749</v>
      </c>
      <c r="T28" s="188">
        <v>0.95198675496688745</v>
      </c>
      <c r="U28" s="188">
        <v>0.94729907773386035</v>
      </c>
      <c r="V28" s="188">
        <v>0.91225165562913912</v>
      </c>
      <c r="W28" s="188">
        <v>0.92</v>
      </c>
      <c r="X28" s="75" t="s">
        <v>24</v>
      </c>
      <c r="Y28" s="1" t="s">
        <v>5</v>
      </c>
      <c r="Z28" s="4" t="s">
        <v>16</v>
      </c>
    </row>
    <row r="29" spans="1:26" s="7" customFormat="1" ht="40.799999999999997" x14ac:dyDescent="0.25">
      <c r="A29" s="452"/>
      <c r="B29" s="454"/>
      <c r="C29" s="450"/>
      <c r="D29" s="447"/>
      <c r="E29" s="447"/>
      <c r="F29" s="447"/>
      <c r="G29" s="447"/>
      <c r="H29" s="447"/>
      <c r="I29" s="447"/>
      <c r="J29" s="15" t="s">
        <v>167</v>
      </c>
      <c r="K29" s="484"/>
      <c r="L29" s="176">
        <v>1</v>
      </c>
      <c r="M29" s="176">
        <v>1</v>
      </c>
      <c r="N29" s="176">
        <v>1</v>
      </c>
      <c r="O29" s="176">
        <v>1</v>
      </c>
      <c r="P29" s="176">
        <v>1</v>
      </c>
      <c r="Q29" s="176">
        <v>1</v>
      </c>
      <c r="R29" s="176">
        <v>1</v>
      </c>
      <c r="S29" s="176">
        <v>1</v>
      </c>
      <c r="T29" s="176">
        <v>1</v>
      </c>
      <c r="U29" s="176">
        <v>1</v>
      </c>
      <c r="V29" s="176">
        <v>1</v>
      </c>
      <c r="W29" s="176">
        <v>1</v>
      </c>
      <c r="X29" s="75" t="s">
        <v>24</v>
      </c>
      <c r="Y29" s="1" t="s">
        <v>5</v>
      </c>
      <c r="Z29" s="4" t="s">
        <v>16</v>
      </c>
    </row>
    <row r="30" spans="1:26" s="7" customFormat="1" ht="30.6" x14ac:dyDescent="0.25">
      <c r="A30" s="452"/>
      <c r="B30" s="454"/>
      <c r="C30" s="447" t="s">
        <v>85</v>
      </c>
      <c r="D30" s="1" t="s">
        <v>76</v>
      </c>
      <c r="E30" s="1">
        <v>1</v>
      </c>
      <c r="F30" s="1"/>
      <c r="G30" s="1">
        <v>1</v>
      </c>
      <c r="H30" s="1"/>
      <c r="I30" s="1"/>
      <c r="J30" s="106" t="s">
        <v>84</v>
      </c>
      <c r="K30" s="25" t="s">
        <v>211</v>
      </c>
      <c r="L30" s="172">
        <v>0.62</v>
      </c>
      <c r="M30" s="172">
        <v>0.7</v>
      </c>
      <c r="N30" s="172">
        <v>0.76</v>
      </c>
      <c r="O30" s="176">
        <v>0.82899999999999996</v>
      </c>
      <c r="P30" s="176">
        <v>0.89900000000000002</v>
      </c>
      <c r="Q30" s="188">
        <v>0.95699999999999996</v>
      </c>
      <c r="R30" s="188">
        <v>1.0349999999999999</v>
      </c>
      <c r="S30" s="188">
        <v>1.091</v>
      </c>
      <c r="T30" s="176">
        <v>4.4999999999999998E-2</v>
      </c>
      <c r="U30" s="176">
        <v>0.11</v>
      </c>
      <c r="V30" s="176">
        <v>0.16</v>
      </c>
      <c r="W30" s="176">
        <v>0.23</v>
      </c>
      <c r="X30" s="75" t="s">
        <v>87</v>
      </c>
      <c r="Y30" s="1" t="s">
        <v>5</v>
      </c>
      <c r="Z30" s="4" t="s">
        <v>16</v>
      </c>
    </row>
    <row r="31" spans="1:26" s="7" customFormat="1" ht="20.399999999999999" x14ac:dyDescent="0.25">
      <c r="A31" s="452"/>
      <c r="B31" s="454"/>
      <c r="C31" s="447"/>
      <c r="D31" s="1" t="s">
        <v>77</v>
      </c>
      <c r="E31" s="1"/>
      <c r="F31" s="1">
        <v>1</v>
      </c>
      <c r="G31" s="1">
        <v>1</v>
      </c>
      <c r="H31" s="1"/>
      <c r="I31" s="1"/>
      <c r="J31" s="106" t="s">
        <v>52</v>
      </c>
      <c r="K31" s="26" t="s">
        <v>86</v>
      </c>
      <c r="L31" s="41"/>
      <c r="M31" s="41"/>
      <c r="N31" s="41"/>
      <c r="O31" s="172">
        <v>0.8861</v>
      </c>
      <c r="P31" s="41"/>
      <c r="Q31" s="41"/>
      <c r="R31" s="41"/>
      <c r="S31" s="172">
        <v>0.8659</v>
      </c>
      <c r="T31" s="41"/>
      <c r="U31" s="41"/>
      <c r="V31" s="41"/>
      <c r="W31" s="172">
        <v>0.87</v>
      </c>
      <c r="X31" s="75" t="s">
        <v>87</v>
      </c>
      <c r="Y31" s="1" t="s">
        <v>54</v>
      </c>
      <c r="Z31" s="4" t="s">
        <v>16</v>
      </c>
    </row>
    <row r="32" spans="1:26" s="7" customFormat="1" ht="20.399999999999999" x14ac:dyDescent="0.25">
      <c r="A32" s="452"/>
      <c r="B32" s="454"/>
      <c r="C32" s="447"/>
      <c r="D32" s="1" t="s">
        <v>78</v>
      </c>
      <c r="E32" s="1">
        <v>1</v>
      </c>
      <c r="F32" s="1"/>
      <c r="G32" s="1">
        <v>1</v>
      </c>
      <c r="H32" s="1"/>
      <c r="I32" s="1"/>
      <c r="J32" s="106" t="s">
        <v>81</v>
      </c>
      <c r="K32" s="26">
        <v>0</v>
      </c>
      <c r="L32" s="176">
        <v>0</v>
      </c>
      <c r="M32" s="176">
        <v>0</v>
      </c>
      <c r="N32" s="176">
        <v>0</v>
      </c>
      <c r="O32" s="176">
        <v>0</v>
      </c>
      <c r="P32" s="172">
        <v>0</v>
      </c>
      <c r="Q32" s="172">
        <v>0</v>
      </c>
      <c r="R32" s="172">
        <v>0</v>
      </c>
      <c r="S32" s="172">
        <v>0</v>
      </c>
      <c r="T32" s="172">
        <v>0</v>
      </c>
      <c r="U32" s="172">
        <v>0</v>
      </c>
      <c r="V32" s="172">
        <v>0</v>
      </c>
      <c r="W32" s="172">
        <v>0</v>
      </c>
      <c r="X32" s="75" t="s">
        <v>87</v>
      </c>
      <c r="Y32" s="1" t="s">
        <v>5</v>
      </c>
      <c r="Z32" s="4" t="s">
        <v>16</v>
      </c>
    </row>
    <row r="33" spans="1:26" s="7" customFormat="1" ht="20.399999999999999" x14ac:dyDescent="0.25">
      <c r="A33" s="452"/>
      <c r="B33" s="454"/>
      <c r="C33" s="447"/>
      <c r="D33" s="1" t="s">
        <v>79</v>
      </c>
      <c r="E33" s="1">
        <v>1</v>
      </c>
      <c r="F33" s="1"/>
      <c r="G33" s="1">
        <v>1</v>
      </c>
      <c r="H33" s="1"/>
      <c r="I33" s="1"/>
      <c r="J33" s="106" t="s">
        <v>82</v>
      </c>
      <c r="K33" s="67" t="s">
        <v>212</v>
      </c>
      <c r="L33" s="176">
        <v>1</v>
      </c>
      <c r="M33" s="176">
        <v>1</v>
      </c>
      <c r="N33" s="176">
        <v>1</v>
      </c>
      <c r="O33" s="176">
        <v>1</v>
      </c>
      <c r="P33" s="176">
        <v>1</v>
      </c>
      <c r="Q33" s="176">
        <v>1</v>
      </c>
      <c r="R33" s="176">
        <v>1</v>
      </c>
      <c r="S33" s="172">
        <v>0.93</v>
      </c>
      <c r="T33" s="176">
        <v>1</v>
      </c>
      <c r="U33" s="176">
        <v>1</v>
      </c>
      <c r="V33" s="176">
        <v>1</v>
      </c>
      <c r="W33" s="176">
        <v>1</v>
      </c>
      <c r="X33" s="75" t="s">
        <v>87</v>
      </c>
      <c r="Y33" s="1" t="s">
        <v>5</v>
      </c>
      <c r="Z33" s="4" t="s">
        <v>16</v>
      </c>
    </row>
    <row r="34" spans="1:26" s="7" customFormat="1" ht="20.399999999999999" x14ac:dyDescent="0.25">
      <c r="A34" s="452"/>
      <c r="B34" s="454"/>
      <c r="C34" s="447"/>
      <c r="D34" s="1" t="s">
        <v>80</v>
      </c>
      <c r="E34" s="1">
        <v>1</v>
      </c>
      <c r="F34" s="1"/>
      <c r="G34" s="1">
        <v>1</v>
      </c>
      <c r="H34" s="1"/>
      <c r="I34" s="1"/>
      <c r="J34" s="106" t="s">
        <v>83</v>
      </c>
      <c r="K34" s="26">
        <v>1</v>
      </c>
      <c r="L34" s="45"/>
      <c r="M34" s="46"/>
      <c r="N34" s="46"/>
      <c r="O34" s="65"/>
      <c r="P34" s="46"/>
      <c r="Q34" s="182">
        <v>0</v>
      </c>
      <c r="R34" s="41"/>
      <c r="S34" s="41"/>
      <c r="T34" s="172">
        <v>1</v>
      </c>
      <c r="U34" s="41"/>
      <c r="V34" s="41"/>
      <c r="W34" s="41"/>
      <c r="X34" s="75" t="s">
        <v>87</v>
      </c>
      <c r="Y34" s="1" t="s">
        <v>3</v>
      </c>
      <c r="Z34" s="4" t="s">
        <v>16</v>
      </c>
    </row>
    <row r="35" spans="1:26" s="7" customFormat="1" ht="30.6" x14ac:dyDescent="0.25">
      <c r="A35" s="452"/>
      <c r="B35" s="454"/>
      <c r="C35" s="447"/>
      <c r="D35" s="1" t="s">
        <v>88</v>
      </c>
      <c r="E35" s="1"/>
      <c r="F35" s="1">
        <v>1</v>
      </c>
      <c r="G35" s="1">
        <v>1</v>
      </c>
      <c r="H35" s="1"/>
      <c r="I35" s="1"/>
      <c r="J35" s="15" t="s">
        <v>175</v>
      </c>
      <c r="K35" s="25" t="s">
        <v>166</v>
      </c>
      <c r="L35" s="172">
        <v>0</v>
      </c>
      <c r="M35" s="172">
        <v>1</v>
      </c>
      <c r="N35" s="172">
        <v>0</v>
      </c>
      <c r="O35" s="172">
        <v>0</v>
      </c>
      <c r="P35" s="182">
        <v>1.03</v>
      </c>
      <c r="Q35" s="172">
        <v>1</v>
      </c>
      <c r="R35" s="172">
        <v>0.97</v>
      </c>
      <c r="S35" s="172">
        <v>0.93</v>
      </c>
      <c r="T35" s="172">
        <v>1</v>
      </c>
      <c r="U35" s="172">
        <v>0.93</v>
      </c>
      <c r="V35" s="182">
        <v>1.27</v>
      </c>
      <c r="W35" s="172">
        <v>1</v>
      </c>
      <c r="X35" s="75" t="s">
        <v>18</v>
      </c>
      <c r="Y35" s="1" t="s">
        <v>5</v>
      </c>
      <c r="Z35" s="4" t="s">
        <v>16</v>
      </c>
    </row>
    <row r="36" spans="1:26" s="7" customFormat="1" ht="20.399999999999999" x14ac:dyDescent="0.25">
      <c r="A36" s="452"/>
      <c r="B36" s="454"/>
      <c r="C36" s="447"/>
      <c r="D36" s="1" t="s">
        <v>89</v>
      </c>
      <c r="E36" s="1">
        <v>1</v>
      </c>
      <c r="F36" s="1"/>
      <c r="G36" s="1">
        <v>1</v>
      </c>
      <c r="H36" s="1"/>
      <c r="I36" s="1"/>
      <c r="J36" s="128" t="s">
        <v>91</v>
      </c>
      <c r="K36" s="25" t="s">
        <v>138</v>
      </c>
      <c r="L36" s="192">
        <v>0.69399999999999995</v>
      </c>
      <c r="M36" s="181">
        <v>0.16600000000000001</v>
      </c>
      <c r="N36" s="181">
        <v>0.22600000000000001</v>
      </c>
      <c r="O36" s="181">
        <v>0.23499999999999999</v>
      </c>
      <c r="P36" s="181">
        <v>0.188</v>
      </c>
      <c r="Q36" s="181">
        <v>0.23100000000000001</v>
      </c>
      <c r="R36" s="192">
        <v>1.423</v>
      </c>
      <c r="S36" s="181">
        <v>0.27800000000000002</v>
      </c>
      <c r="T36" s="181">
        <v>0.14599999999999999</v>
      </c>
      <c r="U36" s="177">
        <v>0.27500000000000002</v>
      </c>
      <c r="V36" s="177">
        <v>0.215</v>
      </c>
      <c r="W36" s="177">
        <v>0.185</v>
      </c>
      <c r="X36" s="75" t="s">
        <v>18</v>
      </c>
      <c r="Y36" s="1" t="s">
        <v>5</v>
      </c>
      <c r="Z36" s="4" t="s">
        <v>16</v>
      </c>
    </row>
    <row r="37" spans="1:26" s="7" customFormat="1" ht="30.6" x14ac:dyDescent="0.25">
      <c r="A37" s="456"/>
      <c r="B37" s="450"/>
      <c r="C37" s="447"/>
      <c r="D37" s="75" t="s">
        <v>163</v>
      </c>
      <c r="E37" s="1"/>
      <c r="F37" s="1">
        <v>1</v>
      </c>
      <c r="G37" s="1">
        <v>1</v>
      </c>
      <c r="H37" s="1"/>
      <c r="I37" s="1"/>
      <c r="J37" s="106" t="s">
        <v>164</v>
      </c>
      <c r="K37" s="25" t="s">
        <v>165</v>
      </c>
      <c r="L37" s="179">
        <v>-4</v>
      </c>
      <c r="M37" s="179">
        <v>-1</v>
      </c>
      <c r="N37" s="179">
        <v>0</v>
      </c>
      <c r="O37" s="179">
        <v>0</v>
      </c>
      <c r="P37" s="179">
        <v>-3</v>
      </c>
      <c r="Q37" s="179">
        <v>-5</v>
      </c>
      <c r="R37" s="179">
        <v>0</v>
      </c>
      <c r="S37" s="179">
        <v>-3</v>
      </c>
      <c r="T37" s="179">
        <v>-3</v>
      </c>
      <c r="U37" s="179">
        <v>-1</v>
      </c>
      <c r="V37" s="179">
        <v>1</v>
      </c>
      <c r="W37" s="179">
        <v>1</v>
      </c>
      <c r="X37" s="1" t="s">
        <v>55</v>
      </c>
      <c r="Y37" s="1" t="s">
        <v>5</v>
      </c>
      <c r="Z37" s="4" t="s">
        <v>149</v>
      </c>
    </row>
    <row r="38" spans="1:26" s="7" customFormat="1" ht="20.399999999999999" x14ac:dyDescent="0.25">
      <c r="A38" s="480" t="s">
        <v>14</v>
      </c>
      <c r="B38" s="447" t="s">
        <v>11</v>
      </c>
      <c r="C38" s="1" t="s">
        <v>44</v>
      </c>
      <c r="D38" s="1" t="s">
        <v>40</v>
      </c>
      <c r="E38" s="1">
        <v>1</v>
      </c>
      <c r="F38" s="1"/>
      <c r="G38" s="1"/>
      <c r="H38" s="1">
        <v>1</v>
      </c>
      <c r="I38" s="1"/>
      <c r="J38" s="16" t="s">
        <v>20</v>
      </c>
      <c r="K38" s="25" t="s">
        <v>139</v>
      </c>
      <c r="L38" s="45"/>
      <c r="M38" s="46"/>
      <c r="N38" s="46"/>
      <c r="O38" s="46"/>
      <c r="P38" s="46"/>
      <c r="Q38" s="182">
        <v>0.92</v>
      </c>
      <c r="R38" s="111"/>
      <c r="S38" s="41"/>
      <c r="T38" s="41"/>
      <c r="U38" s="41"/>
      <c r="V38" s="41"/>
      <c r="W38" s="172">
        <v>1</v>
      </c>
      <c r="X38" s="1" t="s">
        <v>51</v>
      </c>
      <c r="Y38" s="447" t="s">
        <v>4</v>
      </c>
      <c r="Z38" s="4" t="s">
        <v>7</v>
      </c>
    </row>
    <row r="39" spans="1:26" s="7" customFormat="1" ht="31.2" thickBot="1" x14ac:dyDescent="0.3">
      <c r="A39" s="481"/>
      <c r="B39" s="448"/>
      <c r="C39" s="9" t="s">
        <v>45</v>
      </c>
      <c r="D39" s="9" t="s">
        <v>41</v>
      </c>
      <c r="E39" s="9">
        <v>1</v>
      </c>
      <c r="F39" s="9"/>
      <c r="G39" s="9"/>
      <c r="H39" s="9">
        <v>1</v>
      </c>
      <c r="I39" s="9"/>
      <c r="J39" s="17" t="s">
        <v>21</v>
      </c>
      <c r="K39" s="28" t="s">
        <v>139</v>
      </c>
      <c r="L39" s="63"/>
      <c r="M39" s="62"/>
      <c r="N39" s="62"/>
      <c r="O39" s="62"/>
      <c r="P39" s="62"/>
      <c r="Q39" s="193">
        <v>1</v>
      </c>
      <c r="R39" s="112"/>
      <c r="S39" s="113"/>
      <c r="T39" s="113"/>
      <c r="U39" s="113"/>
      <c r="V39" s="113"/>
      <c r="W39" s="193">
        <v>1</v>
      </c>
      <c r="X39" s="9" t="s">
        <v>14</v>
      </c>
      <c r="Y39" s="448"/>
      <c r="Z39" s="11" t="s">
        <v>7</v>
      </c>
    </row>
    <row r="40" spans="1:26" x14ac:dyDescent="0.2">
      <c r="E40" s="8">
        <f>SUM(E7:E39)</f>
        <v>12</v>
      </c>
      <c r="F40" s="8">
        <f>SUM(F7:F39)</f>
        <v>20</v>
      </c>
      <c r="G40" s="8">
        <f>SUM(G7:G39)</f>
        <v>21</v>
      </c>
      <c r="H40" s="8">
        <f>SUM(H7:H39)</f>
        <v>8</v>
      </c>
      <c r="I40" s="8">
        <f>SUM(I7:I39)</f>
        <v>3</v>
      </c>
    </row>
    <row r="41" spans="1:26" x14ac:dyDescent="0.2">
      <c r="Y41" s="30"/>
    </row>
    <row r="46" spans="1:26" ht="17.399999999999999" x14ac:dyDescent="0.3">
      <c r="P46" s="68"/>
      <c r="S46" s="194"/>
      <c r="T46" s="194"/>
    </row>
    <row r="47" spans="1:26" x14ac:dyDescent="0.2">
      <c r="O47" s="72"/>
      <c r="S47" s="194"/>
      <c r="T47" s="194"/>
    </row>
  </sheetData>
  <mergeCells count="27">
    <mergeCell ref="A1:Z2"/>
    <mergeCell ref="A3:C5"/>
    <mergeCell ref="D3:X3"/>
    <mergeCell ref="D4:X5"/>
    <mergeCell ref="A7:A16"/>
    <mergeCell ref="B7:B16"/>
    <mergeCell ref="C7:C16"/>
    <mergeCell ref="A17:A23"/>
    <mergeCell ref="B17:B23"/>
    <mergeCell ref="C18:C20"/>
    <mergeCell ref="C21:C22"/>
    <mergeCell ref="A24:A26"/>
    <mergeCell ref="B24:B26"/>
    <mergeCell ref="A38:A39"/>
    <mergeCell ref="B38:B39"/>
    <mergeCell ref="A27:A37"/>
    <mergeCell ref="B27:B37"/>
    <mergeCell ref="C27:C29"/>
    <mergeCell ref="C30:C37"/>
    <mergeCell ref="D28:D29"/>
    <mergeCell ref="Y38:Y39"/>
    <mergeCell ref="G28:G29"/>
    <mergeCell ref="H28:H29"/>
    <mergeCell ref="I28:I29"/>
    <mergeCell ref="K28:K29"/>
    <mergeCell ref="E28:E29"/>
    <mergeCell ref="F28:F29"/>
  </mergeCells>
  <pageMargins left="1.6141732283464567" right="0.15748031496062992" top="0.35433070866141736" bottom="0.31496062992125984" header="0.31496062992125984" footer="0.31496062992125984"/>
  <pageSetup paperSize="5"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47"/>
  <sheetViews>
    <sheetView topLeftCell="D5" workbookViewId="0">
      <selection activeCell="D9" sqref="D9"/>
    </sheetView>
  </sheetViews>
  <sheetFormatPr baseColWidth="10" defaultColWidth="11.44140625" defaultRowHeight="10.199999999999999" x14ac:dyDescent="0.2"/>
  <cols>
    <col min="1" max="1" width="10.33203125" style="8" customWidth="1"/>
    <col min="2" max="2" width="10.5546875" style="8" customWidth="1"/>
    <col min="3" max="3" width="12.5546875" style="8" customWidth="1"/>
    <col min="4" max="4" width="12.33203125" style="8" customWidth="1"/>
    <col min="5" max="9" width="2.44140625" style="8" customWidth="1"/>
    <col min="10" max="10" width="22.5546875" style="8" customWidth="1"/>
    <col min="11" max="11" width="8" style="8" customWidth="1"/>
    <col min="12" max="17" width="6.33203125" style="8" bestFit="1" customWidth="1"/>
    <col min="18" max="18" width="7.109375" style="8" bestFit="1" customWidth="1"/>
    <col min="19" max="23" width="6.33203125" style="8" bestFit="1" customWidth="1"/>
    <col min="24" max="24" width="12.44140625" style="8" customWidth="1"/>
    <col min="25" max="25" width="10.44140625" style="8" bestFit="1" customWidth="1"/>
    <col min="26" max="26" width="10.88671875" style="8" customWidth="1"/>
    <col min="27" max="16384" width="11.44140625" style="8"/>
  </cols>
  <sheetData>
    <row r="1" spans="1:26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60"/>
    </row>
    <row r="2" spans="1:26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3"/>
      <c r="Z2" s="464"/>
    </row>
    <row r="3" spans="1:26" ht="10.8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1"/>
      <c r="Y3" s="13" t="s">
        <v>67</v>
      </c>
      <c r="Z3" s="5" t="s">
        <v>68</v>
      </c>
    </row>
    <row r="4" spans="1:26" ht="2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4"/>
      <c r="Y4" s="12" t="s">
        <v>64</v>
      </c>
      <c r="Z4" s="6">
        <v>40546</v>
      </c>
    </row>
    <row r="5" spans="1:26" ht="10.8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7"/>
      <c r="Y5" s="13" t="s">
        <v>65</v>
      </c>
      <c r="Z5" s="5">
        <v>7</v>
      </c>
    </row>
    <row r="6" spans="1:26" s="14" customFormat="1" ht="55.8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42005</v>
      </c>
      <c r="M6" s="64">
        <v>42036</v>
      </c>
      <c r="N6" s="64">
        <v>42064</v>
      </c>
      <c r="O6" s="64">
        <v>42095</v>
      </c>
      <c r="P6" s="64">
        <v>42125</v>
      </c>
      <c r="Q6" s="64">
        <v>42156</v>
      </c>
      <c r="R6" s="64">
        <v>42186</v>
      </c>
      <c r="S6" s="64">
        <v>42217</v>
      </c>
      <c r="T6" s="64">
        <v>42248</v>
      </c>
      <c r="U6" s="64">
        <v>42278</v>
      </c>
      <c r="V6" s="64">
        <v>42309</v>
      </c>
      <c r="W6" s="64">
        <v>42339</v>
      </c>
      <c r="X6" s="32" t="s">
        <v>6</v>
      </c>
      <c r="Y6" s="32" t="s">
        <v>1</v>
      </c>
      <c r="Z6" s="34" t="s">
        <v>2</v>
      </c>
    </row>
    <row r="7" spans="1:26" s="7" customFormat="1" ht="20.399999999999999" x14ac:dyDescent="0.25">
      <c r="A7" s="478" t="s">
        <v>26</v>
      </c>
      <c r="B7" s="479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172">
        <v>1.23</v>
      </c>
      <c r="M7" s="207">
        <v>0.77</v>
      </c>
      <c r="N7" s="207">
        <v>0.8</v>
      </c>
      <c r="O7" s="195"/>
      <c r="P7" s="195"/>
      <c r="Q7" s="195"/>
      <c r="R7" s="196"/>
      <c r="S7" s="196"/>
      <c r="T7" s="196"/>
      <c r="U7" s="196"/>
      <c r="V7" s="196"/>
      <c r="W7" s="196"/>
      <c r="X7" s="35" t="s">
        <v>15</v>
      </c>
      <c r="Y7" s="35" t="s">
        <v>5</v>
      </c>
      <c r="Z7" s="4" t="s">
        <v>149</v>
      </c>
    </row>
    <row r="8" spans="1:26" s="7" customFormat="1" ht="20.399999999999999" x14ac:dyDescent="0.25">
      <c r="A8" s="452"/>
      <c r="B8" s="454"/>
      <c r="C8" s="447"/>
      <c r="D8" s="1" t="s">
        <v>36</v>
      </c>
      <c r="E8" s="1"/>
      <c r="F8" s="1">
        <v>1</v>
      </c>
      <c r="G8" s="1">
        <v>1</v>
      </c>
      <c r="H8" s="1"/>
      <c r="I8" s="1"/>
      <c r="J8" s="106" t="s">
        <v>195</v>
      </c>
      <c r="K8" s="25" t="s">
        <v>203</v>
      </c>
      <c r="L8" s="207">
        <v>0.9</v>
      </c>
      <c r="M8" s="207">
        <v>0.94</v>
      </c>
      <c r="N8" s="207">
        <v>0.93</v>
      </c>
      <c r="O8" s="197"/>
      <c r="P8" s="195"/>
      <c r="Q8" s="195"/>
      <c r="R8" s="196"/>
      <c r="S8" s="196"/>
      <c r="T8" s="195"/>
      <c r="U8" s="196"/>
      <c r="V8" s="196"/>
      <c r="W8" s="196"/>
      <c r="X8" s="116" t="s">
        <v>24</v>
      </c>
      <c r="Y8" s="35" t="s">
        <v>5</v>
      </c>
      <c r="Z8" s="4" t="s">
        <v>16</v>
      </c>
    </row>
    <row r="9" spans="1:26" s="7" customFormat="1" ht="20.399999999999999" x14ac:dyDescent="0.25">
      <c r="A9" s="452"/>
      <c r="B9" s="454"/>
      <c r="C9" s="447"/>
      <c r="D9" s="1" t="s">
        <v>187</v>
      </c>
      <c r="E9" s="1"/>
      <c r="F9" s="1">
        <v>1</v>
      </c>
      <c r="H9" s="1">
        <v>1</v>
      </c>
      <c r="I9" s="1"/>
      <c r="J9" s="15" t="s">
        <v>188</v>
      </c>
      <c r="K9" s="25" t="s">
        <v>207</v>
      </c>
      <c r="L9" s="210"/>
      <c r="M9" s="211"/>
      <c r="N9" s="177">
        <v>0.28000000000000003</v>
      </c>
      <c r="O9" s="210"/>
      <c r="P9" s="211"/>
      <c r="Q9" s="198"/>
      <c r="R9" s="210"/>
      <c r="S9" s="211"/>
      <c r="T9" s="198"/>
      <c r="U9" s="210"/>
      <c r="V9" s="211"/>
      <c r="W9" s="198"/>
      <c r="X9" s="75" t="s">
        <v>148</v>
      </c>
      <c r="Y9" s="1" t="s">
        <v>19</v>
      </c>
      <c r="Z9" s="4" t="s">
        <v>149</v>
      </c>
    </row>
    <row r="10" spans="1:26" s="7" customFormat="1" ht="26.4" x14ac:dyDescent="0.25">
      <c r="A10" s="452"/>
      <c r="B10" s="454"/>
      <c r="C10" s="447"/>
      <c r="D10" s="1" t="s">
        <v>151</v>
      </c>
      <c r="E10" s="1"/>
      <c r="F10" s="1">
        <v>1</v>
      </c>
      <c r="G10" s="1"/>
      <c r="H10" s="1">
        <v>1</v>
      </c>
      <c r="I10" s="1"/>
      <c r="J10" s="15" t="s">
        <v>191</v>
      </c>
      <c r="K10" s="25" t="s">
        <v>192</v>
      </c>
      <c r="L10" s="208">
        <v>19</v>
      </c>
      <c r="M10" s="209">
        <v>20</v>
      </c>
      <c r="N10" s="209">
        <v>19</v>
      </c>
      <c r="O10" s="199"/>
      <c r="P10" s="199"/>
      <c r="Q10" s="199"/>
      <c r="R10" s="199"/>
      <c r="S10" s="199"/>
      <c r="T10" s="199"/>
      <c r="U10" s="199"/>
      <c r="V10" s="199"/>
      <c r="W10" s="199"/>
      <c r="X10" s="75" t="s">
        <v>24</v>
      </c>
      <c r="Y10" s="1" t="s">
        <v>5</v>
      </c>
      <c r="Z10" s="4" t="s">
        <v>16</v>
      </c>
    </row>
    <row r="11" spans="1:26" s="7" customFormat="1" ht="30.6" x14ac:dyDescent="0.25">
      <c r="A11" s="452"/>
      <c r="B11" s="454"/>
      <c r="C11" s="447"/>
      <c r="D11" s="1" t="s">
        <v>34</v>
      </c>
      <c r="E11" s="1"/>
      <c r="F11" s="1">
        <v>1</v>
      </c>
      <c r="G11" s="1">
        <v>1</v>
      </c>
      <c r="H11" s="1"/>
      <c r="I11" s="1"/>
      <c r="J11" s="106" t="s">
        <v>152</v>
      </c>
      <c r="K11" s="25" t="s">
        <v>180</v>
      </c>
      <c r="L11" s="176">
        <v>1</v>
      </c>
      <c r="M11" s="176">
        <v>1</v>
      </c>
      <c r="N11" s="176">
        <v>1</v>
      </c>
      <c r="O11" s="200"/>
      <c r="P11" s="200"/>
      <c r="Q11" s="200"/>
      <c r="R11" s="200"/>
      <c r="S11" s="200"/>
      <c r="T11" s="200"/>
      <c r="U11" s="200"/>
      <c r="V11" s="200"/>
      <c r="W11" s="200"/>
      <c r="X11" s="75" t="s">
        <v>117</v>
      </c>
      <c r="Y11" s="1" t="s">
        <v>5</v>
      </c>
      <c r="Z11" s="4" t="s">
        <v>16</v>
      </c>
    </row>
    <row r="12" spans="1:26" s="7" customFormat="1" ht="40.799999999999997" x14ac:dyDescent="0.25">
      <c r="A12" s="452"/>
      <c r="B12" s="454"/>
      <c r="C12" s="447"/>
      <c r="D12" s="1" t="s">
        <v>93</v>
      </c>
      <c r="E12" s="1"/>
      <c r="F12" s="1">
        <v>1</v>
      </c>
      <c r="G12" s="1"/>
      <c r="H12" s="1">
        <v>1</v>
      </c>
      <c r="I12" s="1"/>
      <c r="J12" s="15" t="s">
        <v>156</v>
      </c>
      <c r="K12" s="18" t="s">
        <v>194</v>
      </c>
      <c r="L12" s="210"/>
      <c r="M12" s="172">
        <v>1</v>
      </c>
      <c r="N12" s="210"/>
      <c r="O12" s="195"/>
      <c r="P12" s="210"/>
      <c r="Q12" s="195"/>
      <c r="R12" s="210"/>
      <c r="S12" s="200"/>
      <c r="T12" s="210"/>
      <c r="U12" s="200"/>
      <c r="V12" s="210"/>
      <c r="W12" s="200"/>
      <c r="X12" s="75" t="s">
        <v>117</v>
      </c>
      <c r="Y12" s="1" t="s">
        <v>119</v>
      </c>
      <c r="Z12" s="4" t="s">
        <v>16</v>
      </c>
    </row>
    <row r="13" spans="1:26" s="7" customFormat="1" ht="20.399999999999999" x14ac:dyDescent="0.25">
      <c r="A13" s="452"/>
      <c r="B13" s="454"/>
      <c r="C13" s="447"/>
      <c r="D13" s="1" t="s">
        <v>94</v>
      </c>
      <c r="E13" s="1"/>
      <c r="F13" s="1">
        <v>1</v>
      </c>
      <c r="G13" s="1">
        <v>1</v>
      </c>
      <c r="H13" s="1"/>
      <c r="I13" s="1"/>
      <c r="J13" s="128" t="s">
        <v>157</v>
      </c>
      <c r="K13" s="25" t="s">
        <v>211</v>
      </c>
      <c r="L13" s="210"/>
      <c r="M13" s="172">
        <v>0.78</v>
      </c>
      <c r="N13" s="210"/>
      <c r="O13" s="195"/>
      <c r="P13" s="210"/>
      <c r="Q13" s="195"/>
      <c r="R13" s="210"/>
      <c r="S13" s="195"/>
      <c r="T13" s="210"/>
      <c r="U13" s="195"/>
      <c r="V13" s="210"/>
      <c r="W13" s="195"/>
      <c r="X13" s="75" t="s">
        <v>117</v>
      </c>
      <c r="Y13" s="1" t="s">
        <v>119</v>
      </c>
      <c r="Z13" s="4" t="s">
        <v>16</v>
      </c>
    </row>
    <row r="14" spans="1:26" s="7" customFormat="1" ht="30.6" x14ac:dyDescent="0.25">
      <c r="A14" s="452"/>
      <c r="B14" s="454"/>
      <c r="C14" s="447"/>
      <c r="D14" s="1" t="s">
        <v>95</v>
      </c>
      <c r="E14" s="1"/>
      <c r="F14" s="1">
        <v>1</v>
      </c>
      <c r="G14" s="1"/>
      <c r="H14" s="1"/>
      <c r="I14" s="1">
        <v>1</v>
      </c>
      <c r="J14" s="106" t="s">
        <v>153</v>
      </c>
      <c r="K14" s="25" t="s">
        <v>178</v>
      </c>
      <c r="L14" s="175">
        <v>179</v>
      </c>
      <c r="M14" s="175">
        <v>304</v>
      </c>
      <c r="N14" s="175">
        <v>142</v>
      </c>
      <c r="O14" s="201"/>
      <c r="P14" s="201"/>
      <c r="Q14" s="201"/>
      <c r="R14" s="201"/>
      <c r="S14" s="201"/>
      <c r="T14" s="201"/>
      <c r="U14" s="201"/>
      <c r="V14" s="201"/>
      <c r="W14" s="201"/>
      <c r="X14" s="75" t="s">
        <v>117</v>
      </c>
      <c r="Y14" s="1" t="s">
        <v>5</v>
      </c>
      <c r="Z14" s="4" t="s">
        <v>16</v>
      </c>
    </row>
    <row r="15" spans="1:26" s="7" customFormat="1" ht="51" x14ac:dyDescent="0.25">
      <c r="A15" s="452"/>
      <c r="B15" s="454"/>
      <c r="C15" s="447"/>
      <c r="D15" s="1" t="s">
        <v>96</v>
      </c>
      <c r="E15" s="1"/>
      <c r="F15" s="1">
        <v>1</v>
      </c>
      <c r="G15" s="1">
        <v>1</v>
      </c>
      <c r="H15" s="1"/>
      <c r="I15" s="1"/>
      <c r="J15" s="106" t="s">
        <v>97</v>
      </c>
      <c r="K15" s="25">
        <v>1</v>
      </c>
      <c r="L15" s="210"/>
      <c r="M15" s="210"/>
      <c r="N15" s="172">
        <v>1</v>
      </c>
      <c r="O15" s="210"/>
      <c r="P15" s="210"/>
      <c r="Q15" s="195"/>
      <c r="R15" s="210"/>
      <c r="S15" s="210"/>
      <c r="T15" s="195"/>
      <c r="U15" s="210"/>
      <c r="V15" s="210"/>
      <c r="W15" s="195"/>
      <c r="X15" s="75" t="s">
        <v>118</v>
      </c>
      <c r="Y15" s="1" t="s">
        <v>19</v>
      </c>
      <c r="Z15" s="4" t="s">
        <v>16</v>
      </c>
    </row>
    <row r="16" spans="1:26" s="7" customFormat="1" ht="51" x14ac:dyDescent="0.25">
      <c r="A16" s="456"/>
      <c r="B16" s="450"/>
      <c r="C16" s="447"/>
      <c r="D16" s="1" t="s">
        <v>98</v>
      </c>
      <c r="E16" s="1">
        <v>1</v>
      </c>
      <c r="F16" s="1"/>
      <c r="G16" s="1">
        <v>1</v>
      </c>
      <c r="H16" s="1"/>
      <c r="I16" s="1"/>
      <c r="J16" s="106" t="s">
        <v>99</v>
      </c>
      <c r="K16" s="18" t="s">
        <v>162</v>
      </c>
      <c r="L16" s="210"/>
      <c r="M16" s="210"/>
      <c r="N16" s="172">
        <v>1</v>
      </c>
      <c r="O16" s="210"/>
      <c r="P16" s="210"/>
      <c r="Q16" s="195"/>
      <c r="R16" s="210"/>
      <c r="S16" s="210"/>
      <c r="T16" s="195"/>
      <c r="U16" s="210"/>
      <c r="V16" s="210"/>
      <c r="W16" s="195"/>
      <c r="X16" s="75" t="s">
        <v>118</v>
      </c>
      <c r="Y16" s="1" t="s">
        <v>19</v>
      </c>
      <c r="Z16" s="4" t="s">
        <v>16</v>
      </c>
    </row>
    <row r="17" spans="1:26" s="7" customFormat="1" ht="40.799999999999997" x14ac:dyDescent="0.25">
      <c r="A17" s="451" t="s">
        <v>12</v>
      </c>
      <c r="B17" s="449" t="s">
        <v>10</v>
      </c>
      <c r="C17" s="1" t="s">
        <v>74</v>
      </c>
      <c r="D17" s="75" t="s">
        <v>32</v>
      </c>
      <c r="E17" s="1"/>
      <c r="F17" s="1">
        <v>1</v>
      </c>
      <c r="G17" s="1"/>
      <c r="H17" s="1">
        <v>1</v>
      </c>
      <c r="I17" s="1"/>
      <c r="J17" s="128" t="s">
        <v>186</v>
      </c>
      <c r="K17" s="25" t="s">
        <v>146</v>
      </c>
      <c r="L17" s="172">
        <v>0.78</v>
      </c>
      <c r="M17" s="172">
        <v>0.56000000000000005</v>
      </c>
      <c r="N17" s="180">
        <v>0.64</v>
      </c>
      <c r="O17" s="202"/>
      <c r="P17" s="200"/>
      <c r="Q17" s="200"/>
      <c r="R17" s="200"/>
      <c r="S17" s="200"/>
      <c r="T17" s="200"/>
      <c r="U17" s="200"/>
      <c r="V17" s="200"/>
      <c r="W17" s="200"/>
      <c r="X17" s="75" t="s">
        <v>15</v>
      </c>
      <c r="Y17" s="1" t="s">
        <v>5</v>
      </c>
      <c r="Z17" s="4" t="s">
        <v>181</v>
      </c>
    </row>
    <row r="18" spans="1:26" s="7" customFormat="1" ht="30.6" x14ac:dyDescent="0.25">
      <c r="A18" s="452"/>
      <c r="B18" s="454"/>
      <c r="C18" s="447" t="s">
        <v>43</v>
      </c>
      <c r="D18" s="75" t="s">
        <v>196</v>
      </c>
      <c r="E18" s="75"/>
      <c r="F18" s="75">
        <v>1</v>
      </c>
      <c r="G18" s="75"/>
      <c r="H18" s="75"/>
      <c r="I18" s="75">
        <v>1</v>
      </c>
      <c r="J18" s="128" t="s">
        <v>197</v>
      </c>
      <c r="K18" s="18" t="s">
        <v>200</v>
      </c>
      <c r="L18" s="180">
        <v>0.12</v>
      </c>
      <c r="M18" s="180">
        <v>0.12</v>
      </c>
      <c r="N18" s="180">
        <v>0.12</v>
      </c>
      <c r="O18" s="200"/>
      <c r="P18" s="202"/>
      <c r="Q18" s="202"/>
      <c r="R18" s="202"/>
      <c r="S18" s="202"/>
      <c r="T18" s="202"/>
      <c r="U18" s="202"/>
      <c r="V18" s="202"/>
      <c r="W18" s="202"/>
      <c r="X18" s="75" t="s">
        <v>55</v>
      </c>
      <c r="Y18" s="1" t="s">
        <v>5</v>
      </c>
      <c r="Z18" s="4" t="s">
        <v>182</v>
      </c>
    </row>
    <row r="19" spans="1:26" s="7" customFormat="1" ht="30.6" x14ac:dyDescent="0.25">
      <c r="A19" s="452"/>
      <c r="B19" s="454"/>
      <c r="C19" s="447"/>
      <c r="D19" s="75" t="s">
        <v>204</v>
      </c>
      <c r="E19" s="75">
        <v>1</v>
      </c>
      <c r="F19" s="75"/>
      <c r="G19" s="75"/>
      <c r="H19" s="75">
        <v>1</v>
      </c>
      <c r="I19" s="75"/>
      <c r="J19" s="128" t="s">
        <v>206</v>
      </c>
      <c r="K19" s="25" t="s">
        <v>208</v>
      </c>
      <c r="L19" s="178">
        <v>0.1691</v>
      </c>
      <c r="M19" s="178">
        <v>0.21249999999999999</v>
      </c>
      <c r="N19" s="178">
        <v>0.21490000000000001</v>
      </c>
      <c r="O19" s="203"/>
      <c r="P19" s="203"/>
      <c r="Q19" s="203"/>
      <c r="R19" s="203"/>
      <c r="S19" s="203"/>
      <c r="T19" s="203"/>
      <c r="U19" s="203"/>
      <c r="V19" s="203"/>
      <c r="W19" s="203"/>
      <c r="X19" s="75" t="s">
        <v>55</v>
      </c>
      <c r="Y19" s="1" t="s">
        <v>5</v>
      </c>
      <c r="Z19" s="4" t="s">
        <v>182</v>
      </c>
    </row>
    <row r="20" spans="1:26" s="7" customFormat="1" ht="39.6" x14ac:dyDescent="0.25">
      <c r="A20" s="452"/>
      <c r="B20" s="454"/>
      <c r="C20" s="447"/>
      <c r="D20" s="1" t="s">
        <v>33</v>
      </c>
      <c r="E20" s="1"/>
      <c r="F20" s="1">
        <v>1</v>
      </c>
      <c r="G20" s="1">
        <v>1</v>
      </c>
      <c r="H20" s="1"/>
      <c r="I20" s="1"/>
      <c r="J20" s="106" t="s">
        <v>114</v>
      </c>
      <c r="K20" s="18" t="s">
        <v>124</v>
      </c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02"/>
      <c r="X20" s="75" t="s">
        <v>15</v>
      </c>
      <c r="Y20" s="1" t="s">
        <v>3</v>
      </c>
      <c r="Z20" s="4" t="s">
        <v>183</v>
      </c>
    </row>
    <row r="21" spans="1:26" s="7" customFormat="1" ht="62.25" customHeight="1" x14ac:dyDescent="0.25">
      <c r="A21" s="452"/>
      <c r="B21" s="454"/>
      <c r="C21" s="447" t="s">
        <v>127</v>
      </c>
      <c r="D21" s="75" t="s">
        <v>100</v>
      </c>
      <c r="E21" s="1"/>
      <c r="F21" s="1">
        <v>1</v>
      </c>
      <c r="G21" s="1">
        <v>1</v>
      </c>
      <c r="H21" s="1"/>
      <c r="I21" s="1"/>
      <c r="J21" s="106" t="s">
        <v>82</v>
      </c>
      <c r="K21" s="67" t="s">
        <v>171</v>
      </c>
      <c r="L21" s="210"/>
      <c r="M21" s="210"/>
      <c r="N21" s="180">
        <v>1</v>
      </c>
      <c r="O21" s="210"/>
      <c r="P21" s="210"/>
      <c r="Q21" s="195"/>
      <c r="R21" s="210"/>
      <c r="S21" s="210"/>
      <c r="T21" s="195"/>
      <c r="U21" s="210"/>
      <c r="V21" s="210"/>
      <c r="W21" s="195"/>
      <c r="X21" s="75" t="s">
        <v>120</v>
      </c>
      <c r="Y21" s="1" t="s">
        <v>19</v>
      </c>
      <c r="Z21" s="4" t="s">
        <v>7</v>
      </c>
    </row>
    <row r="22" spans="1:26" s="7" customFormat="1" ht="62.25" customHeight="1" x14ac:dyDescent="0.25">
      <c r="A22" s="452"/>
      <c r="B22" s="454"/>
      <c r="C22" s="447"/>
      <c r="D22" s="1" t="s">
        <v>101</v>
      </c>
      <c r="E22" s="1">
        <v>1</v>
      </c>
      <c r="F22" s="1"/>
      <c r="G22" s="1">
        <v>1</v>
      </c>
      <c r="H22" s="1"/>
      <c r="I22" s="1"/>
      <c r="J22" s="106" t="s">
        <v>102</v>
      </c>
      <c r="K22" s="67" t="s">
        <v>112</v>
      </c>
      <c r="L22" s="172">
        <v>0</v>
      </c>
      <c r="M22" s="172">
        <v>0</v>
      </c>
      <c r="N22" s="172">
        <v>0</v>
      </c>
      <c r="O22" s="195"/>
      <c r="P22" s="195"/>
      <c r="Q22" s="195"/>
      <c r="R22" s="195"/>
      <c r="S22" s="195"/>
      <c r="T22" s="195"/>
      <c r="U22" s="195"/>
      <c r="V22" s="195"/>
      <c r="W22" s="195"/>
      <c r="X22" s="75" t="s">
        <v>117</v>
      </c>
      <c r="Y22" s="1" t="s">
        <v>5</v>
      </c>
      <c r="Z22" s="4" t="s">
        <v>16</v>
      </c>
    </row>
    <row r="23" spans="1:26" s="7" customFormat="1" ht="71.400000000000006" x14ac:dyDescent="0.25">
      <c r="A23" s="456"/>
      <c r="B23" s="450"/>
      <c r="C23" s="170" t="s">
        <v>128</v>
      </c>
      <c r="D23" s="1" t="s">
        <v>110</v>
      </c>
      <c r="E23" s="1"/>
      <c r="F23" s="1">
        <v>1</v>
      </c>
      <c r="G23" s="1">
        <v>1</v>
      </c>
      <c r="H23" s="1"/>
      <c r="I23" s="1"/>
      <c r="J23" s="15" t="s">
        <v>111</v>
      </c>
      <c r="K23" s="67">
        <v>1</v>
      </c>
      <c r="L23" s="210"/>
      <c r="M23" s="210"/>
      <c r="N23" s="210"/>
      <c r="O23" s="176">
        <v>1</v>
      </c>
      <c r="P23" s="210"/>
      <c r="Q23" s="210"/>
      <c r="R23" s="210"/>
      <c r="S23" s="200"/>
      <c r="T23" s="210"/>
      <c r="U23" s="210"/>
      <c r="V23" s="210"/>
      <c r="W23" s="195"/>
      <c r="X23" s="75" t="s">
        <v>125</v>
      </c>
      <c r="Y23" s="1" t="s">
        <v>54</v>
      </c>
      <c r="Z23" s="4" t="s">
        <v>126</v>
      </c>
    </row>
    <row r="24" spans="1:26" s="7" customFormat="1" ht="61.2" x14ac:dyDescent="0.25">
      <c r="A24" s="451" t="s">
        <v>13</v>
      </c>
      <c r="B24" s="449" t="s">
        <v>9</v>
      </c>
      <c r="C24" s="1" t="s">
        <v>48</v>
      </c>
      <c r="D24" s="1" t="s">
        <v>47</v>
      </c>
      <c r="E24" s="1">
        <v>1</v>
      </c>
      <c r="F24" s="1"/>
      <c r="G24" s="1"/>
      <c r="H24" s="1">
        <v>1</v>
      </c>
      <c r="I24" s="1"/>
      <c r="J24" s="16" t="s">
        <v>160</v>
      </c>
      <c r="K24" s="25" t="s">
        <v>210</v>
      </c>
      <c r="L24" s="210"/>
      <c r="M24" s="210"/>
      <c r="N24" s="210"/>
      <c r="O24" s="210"/>
      <c r="P24" s="210"/>
      <c r="Q24" s="200"/>
      <c r="R24" s="210"/>
      <c r="S24" s="210"/>
      <c r="T24" s="210"/>
      <c r="U24" s="210"/>
      <c r="V24" s="210"/>
      <c r="W24" s="200"/>
      <c r="X24" s="75" t="s">
        <v>49</v>
      </c>
      <c r="Y24" s="1" t="s">
        <v>4</v>
      </c>
      <c r="Z24" s="4" t="s">
        <v>50</v>
      </c>
    </row>
    <row r="25" spans="1:26" s="7" customFormat="1" ht="61.2" x14ac:dyDescent="0.25">
      <c r="A25" s="452"/>
      <c r="B25" s="454"/>
      <c r="C25" s="1" t="s">
        <v>142</v>
      </c>
      <c r="D25" s="75" t="s">
        <v>121</v>
      </c>
      <c r="E25" s="75"/>
      <c r="F25" s="75">
        <v>1</v>
      </c>
      <c r="G25" s="75">
        <v>1</v>
      </c>
      <c r="H25" s="75"/>
      <c r="I25" s="75"/>
      <c r="J25" s="74" t="s">
        <v>109</v>
      </c>
      <c r="K25" s="26" t="s">
        <v>209</v>
      </c>
      <c r="L25" s="176">
        <v>0.89</v>
      </c>
      <c r="M25" s="207">
        <v>0.85</v>
      </c>
      <c r="N25" s="207">
        <v>0.82</v>
      </c>
      <c r="O25" s="195"/>
      <c r="P25" s="195"/>
      <c r="Q25" s="200"/>
      <c r="R25" s="195"/>
      <c r="S25" s="195"/>
      <c r="T25" s="195"/>
      <c r="U25" s="195"/>
      <c r="V25" s="195"/>
      <c r="W25" s="195"/>
      <c r="X25" s="75" t="s">
        <v>122</v>
      </c>
      <c r="Y25" s="75" t="s">
        <v>5</v>
      </c>
      <c r="Z25" s="4" t="s">
        <v>123</v>
      </c>
    </row>
    <row r="26" spans="1:26" s="7" customFormat="1" ht="30.6" x14ac:dyDescent="0.25">
      <c r="A26" s="456"/>
      <c r="B26" s="450"/>
      <c r="C26" s="1" t="s">
        <v>53</v>
      </c>
      <c r="D26" s="2" t="s">
        <v>56</v>
      </c>
      <c r="E26" s="2"/>
      <c r="F26" s="1">
        <v>1</v>
      </c>
      <c r="G26" s="2"/>
      <c r="H26" s="2"/>
      <c r="I26" s="1">
        <v>1</v>
      </c>
      <c r="J26" s="16" t="s">
        <v>52</v>
      </c>
      <c r="K26" s="25" t="s">
        <v>135</v>
      </c>
      <c r="L26" s="210"/>
      <c r="M26" s="210"/>
      <c r="N26" s="210"/>
      <c r="O26" s="195"/>
      <c r="P26" s="210"/>
      <c r="Q26" s="210"/>
      <c r="R26" s="210"/>
      <c r="S26" s="195"/>
      <c r="T26" s="210"/>
      <c r="U26" s="210"/>
      <c r="V26" s="210"/>
      <c r="W26" s="195"/>
      <c r="X26" s="75" t="s">
        <v>24</v>
      </c>
      <c r="Y26" s="1" t="s">
        <v>54</v>
      </c>
      <c r="Z26" s="4" t="s">
        <v>16</v>
      </c>
    </row>
    <row r="27" spans="1:26" s="7" customFormat="1" ht="20.399999999999999" x14ac:dyDescent="0.25">
      <c r="A27" s="451" t="s">
        <v>37</v>
      </c>
      <c r="B27" s="449" t="s">
        <v>35</v>
      </c>
      <c r="C27" s="449" t="s">
        <v>25</v>
      </c>
      <c r="D27" s="1" t="s">
        <v>38</v>
      </c>
      <c r="E27" s="1">
        <v>1</v>
      </c>
      <c r="F27" s="1"/>
      <c r="G27" s="1">
        <v>1</v>
      </c>
      <c r="H27" s="1"/>
      <c r="I27" s="1"/>
      <c r="J27" s="106" t="s">
        <v>46</v>
      </c>
      <c r="K27" s="27" t="s">
        <v>136</v>
      </c>
      <c r="L27" s="172">
        <v>0</v>
      </c>
      <c r="M27" s="172">
        <v>0</v>
      </c>
      <c r="N27" s="172">
        <v>0</v>
      </c>
      <c r="O27" s="195"/>
      <c r="P27" s="195"/>
      <c r="Q27" s="195"/>
      <c r="R27" s="195"/>
      <c r="S27" s="195"/>
      <c r="T27" s="195"/>
      <c r="U27" s="195"/>
      <c r="V27" s="195"/>
      <c r="W27" s="195"/>
      <c r="X27" s="75" t="s">
        <v>24</v>
      </c>
      <c r="Y27" s="1" t="s">
        <v>5</v>
      </c>
      <c r="Z27" s="4" t="s">
        <v>16</v>
      </c>
    </row>
    <row r="28" spans="1:26" s="7" customFormat="1" ht="40.799999999999997" x14ac:dyDescent="0.25">
      <c r="A28" s="452"/>
      <c r="B28" s="454"/>
      <c r="C28" s="454"/>
      <c r="D28" s="447" t="s">
        <v>39</v>
      </c>
      <c r="E28" s="447"/>
      <c r="F28" s="447">
        <v>1</v>
      </c>
      <c r="G28" s="447">
        <v>1</v>
      </c>
      <c r="H28" s="447"/>
      <c r="I28" s="447"/>
      <c r="J28" s="74" t="s">
        <v>17</v>
      </c>
      <c r="K28" s="484" t="s">
        <v>137</v>
      </c>
      <c r="L28" s="176">
        <v>0.98</v>
      </c>
      <c r="M28" s="176">
        <v>0.98</v>
      </c>
      <c r="N28" s="212">
        <v>0.92</v>
      </c>
      <c r="O28" s="200"/>
      <c r="P28" s="200"/>
      <c r="Q28" s="200"/>
      <c r="R28" s="200"/>
      <c r="S28" s="200"/>
      <c r="T28" s="200"/>
      <c r="U28" s="200"/>
      <c r="V28" s="200"/>
      <c r="W28" s="200"/>
      <c r="X28" s="75" t="s">
        <v>24</v>
      </c>
      <c r="Y28" s="1" t="s">
        <v>5</v>
      </c>
      <c r="Z28" s="4" t="s">
        <v>16</v>
      </c>
    </row>
    <row r="29" spans="1:26" s="7" customFormat="1" ht="40.799999999999997" x14ac:dyDescent="0.25">
      <c r="A29" s="452"/>
      <c r="B29" s="454"/>
      <c r="C29" s="450"/>
      <c r="D29" s="447"/>
      <c r="E29" s="447"/>
      <c r="F29" s="447"/>
      <c r="G29" s="447"/>
      <c r="H29" s="447"/>
      <c r="I29" s="447"/>
      <c r="J29" s="15" t="s">
        <v>167</v>
      </c>
      <c r="K29" s="484"/>
      <c r="L29" s="176">
        <v>1</v>
      </c>
      <c r="M29" s="176">
        <v>1</v>
      </c>
      <c r="N29" s="176">
        <v>1</v>
      </c>
      <c r="O29" s="200"/>
      <c r="P29" s="200"/>
      <c r="Q29" s="200"/>
      <c r="R29" s="200"/>
      <c r="S29" s="200"/>
      <c r="T29" s="200"/>
      <c r="U29" s="200"/>
      <c r="V29" s="200"/>
      <c r="W29" s="200"/>
      <c r="X29" s="75" t="s">
        <v>24</v>
      </c>
      <c r="Y29" s="1" t="s">
        <v>5</v>
      </c>
      <c r="Z29" s="4" t="s">
        <v>16</v>
      </c>
    </row>
    <row r="30" spans="1:26" s="7" customFormat="1" ht="30.6" x14ac:dyDescent="0.25">
      <c r="A30" s="452"/>
      <c r="B30" s="454"/>
      <c r="C30" s="447" t="s">
        <v>85</v>
      </c>
      <c r="D30" s="1" t="s">
        <v>76</v>
      </c>
      <c r="E30" s="1">
        <v>1</v>
      </c>
      <c r="F30" s="1"/>
      <c r="G30" s="1">
        <v>1</v>
      </c>
      <c r="H30" s="1"/>
      <c r="I30" s="1"/>
      <c r="J30" s="106" t="s">
        <v>84</v>
      </c>
      <c r="K30" s="25" t="s">
        <v>211</v>
      </c>
      <c r="L30" s="172">
        <v>0.28999999999999998</v>
      </c>
      <c r="M30" s="172">
        <v>0.36</v>
      </c>
      <c r="N30" s="172">
        <v>0.43</v>
      </c>
      <c r="O30" s="200"/>
      <c r="P30" s="200"/>
      <c r="Q30" s="200"/>
      <c r="R30" s="200"/>
      <c r="S30" s="200"/>
      <c r="T30" s="200"/>
      <c r="U30" s="200"/>
      <c r="V30" s="200"/>
      <c r="W30" s="200"/>
      <c r="X30" s="75" t="s">
        <v>87</v>
      </c>
      <c r="Y30" s="1" t="s">
        <v>5</v>
      </c>
      <c r="Z30" s="4" t="s">
        <v>16</v>
      </c>
    </row>
    <row r="31" spans="1:26" s="7" customFormat="1" ht="20.399999999999999" x14ac:dyDescent="0.25">
      <c r="A31" s="452"/>
      <c r="B31" s="454"/>
      <c r="C31" s="447"/>
      <c r="D31" s="1" t="s">
        <v>77</v>
      </c>
      <c r="E31" s="1"/>
      <c r="F31" s="1">
        <v>1</v>
      </c>
      <c r="G31" s="1">
        <v>1</v>
      </c>
      <c r="H31" s="1"/>
      <c r="I31" s="1"/>
      <c r="J31" s="106" t="s">
        <v>52</v>
      </c>
      <c r="K31" s="26" t="s">
        <v>86</v>
      </c>
      <c r="L31" s="210"/>
      <c r="M31" s="210"/>
      <c r="N31" s="210"/>
      <c r="O31" s="195"/>
      <c r="P31" s="210"/>
      <c r="Q31" s="210"/>
      <c r="R31" s="210"/>
      <c r="S31" s="195"/>
      <c r="T31" s="210"/>
      <c r="U31" s="210"/>
      <c r="V31" s="210"/>
      <c r="W31" s="195"/>
      <c r="X31" s="75" t="s">
        <v>87</v>
      </c>
      <c r="Y31" s="1" t="s">
        <v>54</v>
      </c>
      <c r="Z31" s="4" t="s">
        <v>16</v>
      </c>
    </row>
    <row r="32" spans="1:26" s="7" customFormat="1" ht="20.399999999999999" x14ac:dyDescent="0.25">
      <c r="A32" s="452"/>
      <c r="B32" s="454"/>
      <c r="C32" s="447"/>
      <c r="D32" s="1" t="s">
        <v>78</v>
      </c>
      <c r="E32" s="1">
        <v>1</v>
      </c>
      <c r="F32" s="1"/>
      <c r="G32" s="1">
        <v>1</v>
      </c>
      <c r="H32" s="1"/>
      <c r="I32" s="1"/>
      <c r="J32" s="106" t="s">
        <v>81</v>
      </c>
      <c r="K32" s="26">
        <v>0</v>
      </c>
      <c r="L32" s="176">
        <v>0</v>
      </c>
      <c r="M32" s="176">
        <v>0</v>
      </c>
      <c r="N32" s="176">
        <v>0</v>
      </c>
      <c r="O32" s="200"/>
      <c r="P32" s="195"/>
      <c r="Q32" s="195"/>
      <c r="R32" s="195"/>
      <c r="S32" s="195"/>
      <c r="T32" s="195"/>
      <c r="U32" s="195"/>
      <c r="V32" s="195"/>
      <c r="W32" s="195"/>
      <c r="X32" s="75" t="s">
        <v>87</v>
      </c>
      <c r="Y32" s="1" t="s">
        <v>5</v>
      </c>
      <c r="Z32" s="4" t="s">
        <v>16</v>
      </c>
    </row>
    <row r="33" spans="1:26" s="7" customFormat="1" ht="20.399999999999999" x14ac:dyDescent="0.25">
      <c r="A33" s="452"/>
      <c r="B33" s="454"/>
      <c r="C33" s="447"/>
      <c r="D33" s="1" t="s">
        <v>79</v>
      </c>
      <c r="E33" s="1">
        <v>1</v>
      </c>
      <c r="F33" s="1"/>
      <c r="G33" s="1">
        <v>1</v>
      </c>
      <c r="H33" s="1"/>
      <c r="I33" s="1"/>
      <c r="J33" s="106" t="s">
        <v>82</v>
      </c>
      <c r="K33" s="67" t="s">
        <v>212</v>
      </c>
      <c r="L33" s="176">
        <v>1</v>
      </c>
      <c r="M33" s="176">
        <v>1</v>
      </c>
      <c r="N33" s="176">
        <v>1</v>
      </c>
      <c r="O33" s="200"/>
      <c r="P33" s="200"/>
      <c r="Q33" s="200"/>
      <c r="R33" s="200"/>
      <c r="S33" s="195"/>
      <c r="T33" s="200"/>
      <c r="U33" s="200"/>
      <c r="V33" s="200"/>
      <c r="W33" s="200"/>
      <c r="X33" s="75" t="s">
        <v>87</v>
      </c>
      <c r="Y33" s="1" t="s">
        <v>5</v>
      </c>
      <c r="Z33" s="4" t="s">
        <v>16</v>
      </c>
    </row>
    <row r="34" spans="1:26" s="7" customFormat="1" ht="20.399999999999999" x14ac:dyDescent="0.25">
      <c r="A34" s="452"/>
      <c r="B34" s="454"/>
      <c r="C34" s="447"/>
      <c r="D34" s="1" t="s">
        <v>80</v>
      </c>
      <c r="E34" s="1">
        <v>1</v>
      </c>
      <c r="F34" s="1"/>
      <c r="G34" s="1">
        <v>1</v>
      </c>
      <c r="H34" s="1"/>
      <c r="I34" s="1"/>
      <c r="J34" s="106" t="s">
        <v>83</v>
      </c>
      <c r="K34" s="26">
        <v>1</v>
      </c>
      <c r="L34" s="210"/>
      <c r="M34" s="210"/>
      <c r="N34" s="210"/>
      <c r="O34" s="210"/>
      <c r="P34" s="210"/>
      <c r="Q34" s="210"/>
      <c r="R34" s="210"/>
      <c r="S34" s="210"/>
      <c r="T34" s="195"/>
      <c r="U34" s="210"/>
      <c r="V34" s="210"/>
      <c r="W34" s="210"/>
      <c r="X34" s="75" t="s">
        <v>87</v>
      </c>
      <c r="Y34" s="1" t="s">
        <v>3</v>
      </c>
      <c r="Z34" s="4" t="s">
        <v>16</v>
      </c>
    </row>
    <row r="35" spans="1:26" s="7" customFormat="1" ht="30.6" x14ac:dyDescent="0.25">
      <c r="A35" s="452"/>
      <c r="B35" s="454"/>
      <c r="C35" s="447"/>
      <c r="D35" s="1" t="s">
        <v>88</v>
      </c>
      <c r="E35" s="1"/>
      <c r="F35" s="1">
        <v>1</v>
      </c>
      <c r="G35" s="1">
        <v>1</v>
      </c>
      <c r="H35" s="1"/>
      <c r="I35" s="1"/>
      <c r="J35" s="15" t="s">
        <v>175</v>
      </c>
      <c r="K35" s="25" t="s">
        <v>166</v>
      </c>
      <c r="L35" s="172">
        <v>1</v>
      </c>
      <c r="M35" s="172">
        <v>1</v>
      </c>
      <c r="N35" s="172">
        <v>1</v>
      </c>
      <c r="O35" s="195"/>
      <c r="P35" s="195"/>
      <c r="Q35" s="195"/>
      <c r="R35" s="195"/>
      <c r="S35" s="195"/>
      <c r="T35" s="195"/>
      <c r="U35" s="195"/>
      <c r="V35" s="195"/>
      <c r="W35" s="195"/>
      <c r="X35" s="75" t="s">
        <v>18</v>
      </c>
      <c r="Y35" s="1" t="s">
        <v>5</v>
      </c>
      <c r="Z35" s="4" t="s">
        <v>16</v>
      </c>
    </row>
    <row r="36" spans="1:26" s="7" customFormat="1" ht="20.399999999999999" x14ac:dyDescent="0.25">
      <c r="A36" s="452"/>
      <c r="B36" s="454"/>
      <c r="C36" s="447"/>
      <c r="D36" s="1" t="s">
        <v>89</v>
      </c>
      <c r="E36" s="1">
        <v>1</v>
      </c>
      <c r="F36" s="1"/>
      <c r="G36" s="1">
        <v>1</v>
      </c>
      <c r="H36" s="1"/>
      <c r="I36" s="1"/>
      <c r="J36" s="128" t="s">
        <v>91</v>
      </c>
      <c r="K36" s="25" t="s">
        <v>138</v>
      </c>
      <c r="L36" s="181">
        <v>0.221</v>
      </c>
      <c r="M36" s="181">
        <v>0.19700000000000001</v>
      </c>
      <c r="N36" s="181">
        <v>0.247</v>
      </c>
      <c r="O36" s="204"/>
      <c r="P36" s="204"/>
      <c r="Q36" s="204"/>
      <c r="R36" s="204"/>
      <c r="S36" s="204"/>
      <c r="T36" s="204"/>
      <c r="U36" s="198"/>
      <c r="V36" s="198"/>
      <c r="W36" s="198"/>
      <c r="X36" s="75" t="s">
        <v>18</v>
      </c>
      <c r="Y36" s="1" t="s">
        <v>5</v>
      </c>
      <c r="Z36" s="4" t="s">
        <v>16</v>
      </c>
    </row>
    <row r="37" spans="1:26" s="7" customFormat="1" ht="30.6" x14ac:dyDescent="0.25">
      <c r="A37" s="456"/>
      <c r="B37" s="450"/>
      <c r="C37" s="447"/>
      <c r="D37" s="75" t="s">
        <v>163</v>
      </c>
      <c r="E37" s="1"/>
      <c r="F37" s="1">
        <v>1</v>
      </c>
      <c r="G37" s="1">
        <v>1</v>
      </c>
      <c r="H37" s="1"/>
      <c r="I37" s="1"/>
      <c r="J37" s="106" t="s">
        <v>164</v>
      </c>
      <c r="K37" s="25" t="s">
        <v>165</v>
      </c>
      <c r="L37" s="179">
        <v>0</v>
      </c>
      <c r="M37" s="179">
        <v>0</v>
      </c>
      <c r="N37" s="179">
        <v>0</v>
      </c>
      <c r="O37" s="205"/>
      <c r="P37" s="205"/>
      <c r="Q37" s="205"/>
      <c r="R37" s="205"/>
      <c r="S37" s="205"/>
      <c r="T37" s="205"/>
      <c r="U37" s="205"/>
      <c r="V37" s="205"/>
      <c r="W37" s="205"/>
      <c r="X37" s="1" t="s">
        <v>55</v>
      </c>
      <c r="Y37" s="1" t="s">
        <v>5</v>
      </c>
      <c r="Z37" s="4" t="s">
        <v>149</v>
      </c>
    </row>
    <row r="38" spans="1:26" s="7" customFormat="1" ht="20.399999999999999" x14ac:dyDescent="0.25">
      <c r="A38" s="480" t="s">
        <v>14</v>
      </c>
      <c r="B38" s="447" t="s">
        <v>11</v>
      </c>
      <c r="C38" s="1" t="s">
        <v>44</v>
      </c>
      <c r="D38" s="1" t="s">
        <v>40</v>
      </c>
      <c r="E38" s="1">
        <v>1</v>
      </c>
      <c r="F38" s="1"/>
      <c r="G38" s="1"/>
      <c r="H38" s="1">
        <v>1</v>
      </c>
      <c r="I38" s="1"/>
      <c r="J38" s="16" t="s">
        <v>20</v>
      </c>
      <c r="K38" s="25" t="s">
        <v>139</v>
      </c>
      <c r="L38" s="210"/>
      <c r="M38" s="210"/>
      <c r="N38" s="210"/>
      <c r="O38" s="210"/>
      <c r="P38" s="210"/>
      <c r="Q38" s="195"/>
      <c r="R38" s="210"/>
      <c r="S38" s="210"/>
      <c r="T38" s="210"/>
      <c r="U38" s="210"/>
      <c r="V38" s="210"/>
      <c r="W38" s="195"/>
      <c r="X38" s="1" t="s">
        <v>51</v>
      </c>
      <c r="Y38" s="447" t="s">
        <v>4</v>
      </c>
      <c r="Z38" s="4" t="s">
        <v>7</v>
      </c>
    </row>
    <row r="39" spans="1:26" s="7" customFormat="1" ht="31.2" thickBot="1" x14ac:dyDescent="0.3">
      <c r="A39" s="481"/>
      <c r="B39" s="448"/>
      <c r="C39" s="9" t="s">
        <v>45</v>
      </c>
      <c r="D39" s="9" t="s">
        <v>41</v>
      </c>
      <c r="E39" s="9">
        <v>1</v>
      </c>
      <c r="F39" s="9"/>
      <c r="G39" s="9"/>
      <c r="H39" s="9">
        <v>1</v>
      </c>
      <c r="I39" s="9"/>
      <c r="J39" s="17" t="s">
        <v>21</v>
      </c>
      <c r="K39" s="28" t="s">
        <v>139</v>
      </c>
      <c r="L39" s="210"/>
      <c r="M39" s="210"/>
      <c r="N39" s="210"/>
      <c r="O39" s="210"/>
      <c r="P39" s="210"/>
      <c r="Q39" s="206"/>
      <c r="R39" s="210"/>
      <c r="S39" s="210"/>
      <c r="T39" s="210"/>
      <c r="U39" s="210"/>
      <c r="V39" s="210"/>
      <c r="W39" s="206"/>
      <c r="X39" s="9" t="s">
        <v>14</v>
      </c>
      <c r="Y39" s="448"/>
      <c r="Z39" s="11" t="s">
        <v>7</v>
      </c>
    </row>
    <row r="40" spans="1:26" x14ac:dyDescent="0.2">
      <c r="E40" s="8">
        <f>SUM(E7:E39)</f>
        <v>12</v>
      </c>
      <c r="F40" s="8">
        <f>SUM(F7:F39)</f>
        <v>20</v>
      </c>
      <c r="G40" s="8">
        <f>SUM(G7:G39)</f>
        <v>21</v>
      </c>
      <c r="H40" s="8">
        <f>SUM(H7:H39)</f>
        <v>8</v>
      </c>
      <c r="I40" s="8">
        <f>SUM(I7:I39)</f>
        <v>3</v>
      </c>
    </row>
    <row r="41" spans="1:26" x14ac:dyDescent="0.2">
      <c r="Y41" s="30"/>
    </row>
    <row r="46" spans="1:26" ht="17.399999999999999" x14ac:dyDescent="0.3">
      <c r="P46" s="68"/>
      <c r="S46" s="194"/>
      <c r="T46" s="194"/>
    </row>
    <row r="47" spans="1:26" x14ac:dyDescent="0.2">
      <c r="O47" s="72"/>
      <c r="S47" s="194"/>
      <c r="T47" s="194"/>
    </row>
  </sheetData>
  <mergeCells count="27">
    <mergeCell ref="A1:Z2"/>
    <mergeCell ref="A3:C5"/>
    <mergeCell ref="D3:X3"/>
    <mergeCell ref="D4:X5"/>
    <mergeCell ref="A7:A16"/>
    <mergeCell ref="B7:B16"/>
    <mergeCell ref="C7:C16"/>
    <mergeCell ref="A17:A23"/>
    <mergeCell ref="B17:B23"/>
    <mergeCell ref="C18:C20"/>
    <mergeCell ref="C21:C22"/>
    <mergeCell ref="A24:A26"/>
    <mergeCell ref="B24:B26"/>
    <mergeCell ref="A38:A39"/>
    <mergeCell ref="B38:B39"/>
    <mergeCell ref="A27:A37"/>
    <mergeCell ref="B27:B37"/>
    <mergeCell ref="C27:C29"/>
    <mergeCell ref="C30:C37"/>
    <mergeCell ref="D28:D29"/>
    <mergeCell ref="Y38:Y39"/>
    <mergeCell ref="G28:G29"/>
    <mergeCell ref="H28:H29"/>
    <mergeCell ref="I28:I29"/>
    <mergeCell ref="K28:K29"/>
    <mergeCell ref="E28:E29"/>
    <mergeCell ref="F28:F2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48"/>
  <sheetViews>
    <sheetView topLeftCell="A7" zoomScale="110" zoomScaleNormal="110" workbookViewId="0">
      <selection activeCell="A7" sqref="A7:A17"/>
    </sheetView>
  </sheetViews>
  <sheetFormatPr baseColWidth="10" defaultColWidth="11.44140625" defaultRowHeight="10.199999999999999" x14ac:dyDescent="0.2"/>
  <cols>
    <col min="1" max="1" width="11.109375" style="8" customWidth="1"/>
    <col min="2" max="2" width="10.5546875" style="8" customWidth="1"/>
    <col min="3" max="3" width="14.33203125" style="8" customWidth="1"/>
    <col min="4" max="4" width="14.6640625" style="8" customWidth="1"/>
    <col min="5" max="9" width="2.44140625" style="8" customWidth="1"/>
    <col min="10" max="10" width="25.33203125" style="8" customWidth="1"/>
    <col min="11" max="11" width="8" style="8" customWidth="1"/>
    <col min="12" max="23" width="6.33203125" style="8" bestFit="1" customWidth="1"/>
    <col min="24" max="24" width="6.33203125" style="225" bestFit="1" customWidth="1"/>
    <col min="25" max="25" width="13.109375" style="8" customWidth="1"/>
    <col min="26" max="26" width="10.44140625" style="8" bestFit="1" customWidth="1"/>
    <col min="27" max="27" width="11.6640625" style="8" customWidth="1"/>
    <col min="28" max="16384" width="11.44140625" style="8"/>
  </cols>
  <sheetData>
    <row r="1" spans="1:27" ht="12.7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60"/>
    </row>
    <row r="2" spans="1:27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3"/>
      <c r="AA2" s="464"/>
    </row>
    <row r="3" spans="1:27" ht="17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1"/>
      <c r="Z3" s="13" t="s">
        <v>67</v>
      </c>
      <c r="AA3" s="5" t="s">
        <v>68</v>
      </c>
    </row>
    <row r="4" spans="1:27" ht="22.5" customHeight="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4"/>
      <c r="Z4" s="12" t="s">
        <v>64</v>
      </c>
      <c r="AA4" s="6">
        <v>42005</v>
      </c>
    </row>
    <row r="5" spans="1:27" ht="10.8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7"/>
      <c r="Z5" s="213" t="s">
        <v>65</v>
      </c>
      <c r="AA5" s="5">
        <v>8</v>
      </c>
    </row>
    <row r="6" spans="1:27" s="14" customFormat="1" ht="55.8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42005</v>
      </c>
      <c r="M6" s="64">
        <v>42036</v>
      </c>
      <c r="N6" s="64">
        <v>42064</v>
      </c>
      <c r="O6" s="64">
        <v>42095</v>
      </c>
      <c r="P6" s="64">
        <v>42125</v>
      </c>
      <c r="Q6" s="64">
        <v>42156</v>
      </c>
      <c r="R6" s="64">
        <v>42186</v>
      </c>
      <c r="S6" s="64">
        <v>42217</v>
      </c>
      <c r="T6" s="64">
        <v>42248</v>
      </c>
      <c r="U6" s="64">
        <v>42278</v>
      </c>
      <c r="V6" s="64">
        <v>42309</v>
      </c>
      <c r="W6" s="64">
        <v>42339</v>
      </c>
      <c r="X6" s="64" t="s">
        <v>213</v>
      </c>
      <c r="Y6" s="32" t="s">
        <v>6</v>
      </c>
      <c r="Z6" s="32" t="s">
        <v>1</v>
      </c>
      <c r="AA6" s="34" t="s">
        <v>2</v>
      </c>
    </row>
    <row r="7" spans="1:27" s="7" customFormat="1" ht="34.5" customHeight="1" x14ac:dyDescent="0.25">
      <c r="A7" s="478" t="s">
        <v>26</v>
      </c>
      <c r="B7" s="479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172">
        <v>1.28</v>
      </c>
      <c r="M7" s="214">
        <v>0.8</v>
      </c>
      <c r="N7" s="214">
        <v>0.84</v>
      </c>
      <c r="O7" s="172">
        <v>0.99</v>
      </c>
      <c r="P7" s="214">
        <v>0.82</v>
      </c>
      <c r="Q7" s="214">
        <v>0.82</v>
      </c>
      <c r="R7" s="184">
        <v>1.18</v>
      </c>
      <c r="S7" s="234">
        <v>0.86</v>
      </c>
      <c r="T7" s="184">
        <v>1.02</v>
      </c>
      <c r="U7" s="184">
        <v>0.96</v>
      </c>
      <c r="V7" s="184">
        <v>1.03</v>
      </c>
      <c r="W7" s="184">
        <v>4.3099999999999996</v>
      </c>
      <c r="X7" s="184">
        <f>AVERAGE(L7:W7)</f>
        <v>1.2424999999999999</v>
      </c>
      <c r="Y7" s="35" t="s">
        <v>15</v>
      </c>
      <c r="Z7" s="35" t="s">
        <v>5</v>
      </c>
      <c r="AA7" s="152" t="s">
        <v>149</v>
      </c>
    </row>
    <row r="8" spans="1:27" s="7" customFormat="1" ht="24.75" customHeight="1" x14ac:dyDescent="0.25">
      <c r="A8" s="452"/>
      <c r="B8" s="454"/>
      <c r="C8" s="447"/>
      <c r="D8" s="1" t="s">
        <v>36</v>
      </c>
      <c r="E8" s="1"/>
      <c r="F8" s="1">
        <v>1</v>
      </c>
      <c r="G8" s="1">
        <v>1</v>
      </c>
      <c r="H8" s="1"/>
      <c r="I8" s="1"/>
      <c r="J8" s="106" t="s">
        <v>195</v>
      </c>
      <c r="K8" s="25" t="s">
        <v>180</v>
      </c>
      <c r="L8" s="214">
        <v>0.9</v>
      </c>
      <c r="M8" s="214">
        <v>0.94</v>
      </c>
      <c r="N8" s="214">
        <v>0.93</v>
      </c>
      <c r="O8" s="227">
        <v>0.93</v>
      </c>
      <c r="P8" s="214">
        <v>0.96</v>
      </c>
      <c r="Q8" s="214">
        <v>0.95</v>
      </c>
      <c r="R8" s="214">
        <v>0.97</v>
      </c>
      <c r="S8" s="234">
        <v>0.99</v>
      </c>
      <c r="T8" s="214">
        <v>0.96</v>
      </c>
      <c r="U8" s="184">
        <v>1.02</v>
      </c>
      <c r="V8" s="214">
        <v>0.97</v>
      </c>
      <c r="W8" s="184">
        <v>1.02</v>
      </c>
      <c r="X8" s="234">
        <f>AVERAGE(L8:W8)</f>
        <v>0.96166666666666678</v>
      </c>
      <c r="Y8" s="116" t="s">
        <v>24</v>
      </c>
      <c r="Z8" s="35" t="s">
        <v>5</v>
      </c>
      <c r="AA8" s="4" t="s">
        <v>16</v>
      </c>
    </row>
    <row r="9" spans="1:27" s="7" customFormat="1" ht="38.25" customHeight="1" x14ac:dyDescent="0.25">
      <c r="A9" s="452"/>
      <c r="B9" s="454"/>
      <c r="C9" s="447"/>
      <c r="D9" s="1" t="s">
        <v>214</v>
      </c>
      <c r="E9" s="1"/>
      <c r="F9" s="1">
        <v>1</v>
      </c>
      <c r="H9" s="1">
        <v>1</v>
      </c>
      <c r="I9" s="1"/>
      <c r="J9" s="15" t="s">
        <v>215</v>
      </c>
      <c r="K9" s="25" t="s">
        <v>216</v>
      </c>
      <c r="L9" s="215"/>
      <c r="M9" s="216"/>
      <c r="N9" s="237">
        <v>0.1583</v>
      </c>
      <c r="O9" s="215"/>
      <c r="P9" s="215"/>
      <c r="Q9" s="237">
        <v>0.1555</v>
      </c>
      <c r="R9" s="215"/>
      <c r="S9" s="215"/>
      <c r="T9" s="181">
        <v>0.14699999999999999</v>
      </c>
      <c r="U9" s="215"/>
      <c r="V9" s="215"/>
      <c r="W9" s="237">
        <v>0.157</v>
      </c>
      <c r="X9" s="238">
        <f>(+N9+Q9+T9+W9)/4</f>
        <v>0.15445</v>
      </c>
      <c r="Y9" s="75" t="s">
        <v>148</v>
      </c>
      <c r="Z9" s="1" t="s">
        <v>19</v>
      </c>
      <c r="AA9" s="152" t="s">
        <v>149</v>
      </c>
    </row>
    <row r="10" spans="1:27" s="7" customFormat="1" ht="38.25" customHeight="1" x14ac:dyDescent="0.25">
      <c r="A10" s="452"/>
      <c r="B10" s="454"/>
      <c r="C10" s="447"/>
      <c r="D10" s="1" t="s">
        <v>217</v>
      </c>
      <c r="E10" s="1"/>
      <c r="F10" s="1">
        <v>1</v>
      </c>
      <c r="H10" s="1">
        <v>1</v>
      </c>
      <c r="I10" s="1"/>
      <c r="J10" s="15" t="s">
        <v>218</v>
      </c>
      <c r="K10" s="25" t="s">
        <v>248</v>
      </c>
      <c r="L10" s="215"/>
      <c r="M10" s="215"/>
      <c r="N10" s="240">
        <v>2.2599999999999999E-2</v>
      </c>
      <c r="O10" s="215"/>
      <c r="P10" s="215"/>
      <c r="Q10" s="237">
        <v>8.2000000000000007E-3</v>
      </c>
      <c r="R10" s="215"/>
      <c r="S10" s="215"/>
      <c r="T10" s="181">
        <v>5.1900000000000002E-2</v>
      </c>
      <c r="U10" s="215"/>
      <c r="V10" s="215"/>
      <c r="W10" s="237">
        <v>3.9600000000000003E-2</v>
      </c>
      <c r="X10" s="238">
        <f>(+N10+Q10+T10+W10)/4</f>
        <v>3.0574999999999998E-2</v>
      </c>
      <c r="Y10" s="75" t="s">
        <v>148</v>
      </c>
      <c r="Z10" s="1" t="s">
        <v>19</v>
      </c>
      <c r="AA10" s="152" t="s">
        <v>149</v>
      </c>
    </row>
    <row r="11" spans="1:27" s="7" customFormat="1" ht="25.5" customHeight="1" x14ac:dyDescent="0.25">
      <c r="A11" s="452"/>
      <c r="B11" s="454"/>
      <c r="C11" s="447"/>
      <c r="D11" s="1" t="s">
        <v>226</v>
      </c>
      <c r="E11" s="1"/>
      <c r="F11" s="1">
        <v>1</v>
      </c>
      <c r="G11" s="1"/>
      <c r="H11" s="1">
        <v>1</v>
      </c>
      <c r="I11" s="1"/>
      <c r="J11" s="15" t="s">
        <v>191</v>
      </c>
      <c r="K11" s="25" t="s">
        <v>192</v>
      </c>
      <c r="L11" s="217">
        <v>19</v>
      </c>
      <c r="M11" s="218">
        <v>20</v>
      </c>
      <c r="N11" s="218">
        <v>19</v>
      </c>
      <c r="O11" s="218">
        <v>16</v>
      </c>
      <c r="P11" s="218">
        <v>18</v>
      </c>
      <c r="Q11" s="218">
        <v>19</v>
      </c>
      <c r="R11" s="174">
        <v>13</v>
      </c>
      <c r="S11" s="174">
        <v>14</v>
      </c>
      <c r="T11" s="174">
        <v>13</v>
      </c>
      <c r="U11" s="174">
        <v>14</v>
      </c>
      <c r="V11" s="174">
        <v>13</v>
      </c>
      <c r="W11" s="174">
        <v>11</v>
      </c>
      <c r="X11" s="241">
        <f>AVERAGE(L11:W11)</f>
        <v>15.75</v>
      </c>
      <c r="Y11" s="75" t="s">
        <v>24</v>
      </c>
      <c r="Z11" s="1" t="s">
        <v>5</v>
      </c>
      <c r="AA11" s="4" t="s">
        <v>16</v>
      </c>
    </row>
    <row r="12" spans="1:27" s="7" customFormat="1" ht="20.399999999999999" x14ac:dyDescent="0.25">
      <c r="A12" s="452"/>
      <c r="B12" s="454"/>
      <c r="C12" s="447"/>
      <c r="D12" s="1" t="s">
        <v>34</v>
      </c>
      <c r="E12" s="1"/>
      <c r="F12" s="1">
        <v>1</v>
      </c>
      <c r="G12" s="1">
        <v>1</v>
      </c>
      <c r="H12" s="1"/>
      <c r="I12" s="1"/>
      <c r="J12" s="106" t="s">
        <v>227</v>
      </c>
      <c r="K12" s="25" t="s">
        <v>180</v>
      </c>
      <c r="L12" s="176">
        <v>1</v>
      </c>
      <c r="M12" s="176">
        <v>1</v>
      </c>
      <c r="N12" s="176">
        <v>1</v>
      </c>
      <c r="O12" s="176">
        <v>1.01</v>
      </c>
      <c r="P12" s="176">
        <v>1</v>
      </c>
      <c r="Q12" s="176">
        <v>1</v>
      </c>
      <c r="R12" s="176">
        <v>1</v>
      </c>
      <c r="S12" s="176">
        <v>1</v>
      </c>
      <c r="T12" s="176">
        <v>1.01</v>
      </c>
      <c r="U12" s="176">
        <v>1.01</v>
      </c>
      <c r="V12" s="176">
        <v>1.02</v>
      </c>
      <c r="W12" s="176">
        <v>1.02</v>
      </c>
      <c r="X12" s="184">
        <f>AVERAGE(L12:W12)</f>
        <v>1.0058333333333331</v>
      </c>
      <c r="Y12" s="75" t="s">
        <v>117</v>
      </c>
      <c r="Z12" s="1" t="s">
        <v>5</v>
      </c>
      <c r="AA12" s="4" t="s">
        <v>16</v>
      </c>
    </row>
    <row r="13" spans="1:27" s="7" customFormat="1" ht="40.799999999999997" x14ac:dyDescent="0.25">
      <c r="A13" s="452"/>
      <c r="B13" s="454"/>
      <c r="C13" s="447"/>
      <c r="D13" s="1" t="s">
        <v>93</v>
      </c>
      <c r="E13" s="1"/>
      <c r="F13" s="1">
        <v>1</v>
      </c>
      <c r="G13" s="1"/>
      <c r="H13" s="1">
        <v>1</v>
      </c>
      <c r="I13" s="1"/>
      <c r="J13" s="15" t="s">
        <v>219</v>
      </c>
      <c r="K13" s="18" t="s">
        <v>201</v>
      </c>
      <c r="L13" s="210"/>
      <c r="M13" s="172">
        <v>1</v>
      </c>
      <c r="N13" s="210"/>
      <c r="O13" s="172">
        <v>1.1499999999999999</v>
      </c>
      <c r="P13" s="210"/>
      <c r="Q13" s="172">
        <v>1</v>
      </c>
      <c r="R13" s="210"/>
      <c r="S13" s="176">
        <v>1.03</v>
      </c>
      <c r="T13" s="210"/>
      <c r="U13" s="172">
        <v>1</v>
      </c>
      <c r="V13" s="210"/>
      <c r="W13" s="233">
        <v>0.77</v>
      </c>
      <c r="X13" s="234">
        <f>+(M13+O13+Q13+S13+U13+W13)/6</f>
        <v>0.99166666666666659</v>
      </c>
      <c r="Y13" s="75" t="s">
        <v>117</v>
      </c>
      <c r="Z13" s="1" t="s">
        <v>119</v>
      </c>
      <c r="AA13" s="4" t="s">
        <v>16</v>
      </c>
    </row>
    <row r="14" spans="1:27" s="7" customFormat="1" ht="35.25" customHeight="1" x14ac:dyDescent="0.25">
      <c r="A14" s="452"/>
      <c r="B14" s="454"/>
      <c r="C14" s="447"/>
      <c r="D14" s="1" t="s">
        <v>94</v>
      </c>
      <c r="E14" s="1"/>
      <c r="F14" s="1">
        <v>1</v>
      </c>
      <c r="G14" s="1">
        <v>1</v>
      </c>
      <c r="H14" s="1"/>
      <c r="I14" s="1"/>
      <c r="J14" s="106" t="s">
        <v>228</v>
      </c>
      <c r="K14" s="25" t="s">
        <v>211</v>
      </c>
      <c r="L14" s="210"/>
      <c r="M14" s="172">
        <v>0.78</v>
      </c>
      <c r="N14" s="210"/>
      <c r="O14" s="172">
        <v>0.78</v>
      </c>
      <c r="P14" s="210"/>
      <c r="Q14" s="235">
        <v>0.56000000000000005</v>
      </c>
      <c r="R14" s="210"/>
      <c r="S14" s="172">
        <v>0.67</v>
      </c>
      <c r="T14" s="210"/>
      <c r="U14" s="172">
        <v>0.67</v>
      </c>
      <c r="V14" s="210"/>
      <c r="W14" s="172">
        <v>0.67</v>
      </c>
      <c r="X14" s="184">
        <f>+(M14+O14+Q14+S14+U14+W14)/6</f>
        <v>0.68833333333333335</v>
      </c>
      <c r="Y14" s="75" t="s">
        <v>117</v>
      </c>
      <c r="Z14" s="1" t="s">
        <v>119</v>
      </c>
      <c r="AA14" s="4" t="s">
        <v>16</v>
      </c>
    </row>
    <row r="15" spans="1:27" s="7" customFormat="1" ht="30.6" x14ac:dyDescent="0.25">
      <c r="A15" s="452"/>
      <c r="B15" s="454"/>
      <c r="C15" s="447"/>
      <c r="D15" s="1" t="s">
        <v>95</v>
      </c>
      <c r="E15" s="1"/>
      <c r="F15" s="1">
        <v>1</v>
      </c>
      <c r="G15" s="1"/>
      <c r="H15" s="1"/>
      <c r="I15" s="1">
        <v>1</v>
      </c>
      <c r="J15" s="106" t="s">
        <v>229</v>
      </c>
      <c r="K15" s="220" t="s">
        <v>178</v>
      </c>
      <c r="L15" s="226">
        <v>179</v>
      </c>
      <c r="M15" s="226">
        <v>304</v>
      </c>
      <c r="N15" s="226">
        <v>142</v>
      </c>
      <c r="O15" s="175">
        <v>131</v>
      </c>
      <c r="P15" s="175">
        <v>172</v>
      </c>
      <c r="Q15" s="236">
        <v>70</v>
      </c>
      <c r="R15" s="236">
        <v>73</v>
      </c>
      <c r="S15" s="236">
        <v>64</v>
      </c>
      <c r="T15" s="236">
        <v>68</v>
      </c>
      <c r="U15" s="175">
        <v>263</v>
      </c>
      <c r="V15" s="175">
        <v>326</v>
      </c>
      <c r="W15" s="175">
        <v>379</v>
      </c>
      <c r="X15" s="242">
        <f>AVERAGE(L15:W15)</f>
        <v>180.91666666666666</v>
      </c>
      <c r="Y15" s="1" t="s">
        <v>117</v>
      </c>
      <c r="Z15" s="1" t="s">
        <v>5</v>
      </c>
      <c r="AA15" s="4" t="s">
        <v>16</v>
      </c>
    </row>
    <row r="16" spans="1:27" s="7" customFormat="1" ht="33.75" customHeight="1" x14ac:dyDescent="0.25">
      <c r="A16" s="452"/>
      <c r="B16" s="454"/>
      <c r="C16" s="447"/>
      <c r="D16" s="1" t="s">
        <v>96</v>
      </c>
      <c r="E16" s="1"/>
      <c r="F16" s="1">
        <v>1</v>
      </c>
      <c r="G16" s="1">
        <v>1</v>
      </c>
      <c r="H16" s="1"/>
      <c r="I16" s="1"/>
      <c r="J16" s="106" t="s">
        <v>97</v>
      </c>
      <c r="K16" s="26">
        <v>1</v>
      </c>
      <c r="L16" s="210"/>
      <c r="M16" s="210"/>
      <c r="N16" s="172">
        <v>1</v>
      </c>
      <c r="O16" s="210"/>
      <c r="P16" s="210"/>
      <c r="Q16" s="172">
        <v>1</v>
      </c>
      <c r="R16" s="210"/>
      <c r="S16" s="210"/>
      <c r="T16" s="172">
        <v>1</v>
      </c>
      <c r="U16" s="210"/>
      <c r="V16" s="210"/>
      <c r="W16" s="172">
        <v>1</v>
      </c>
      <c r="X16" s="184">
        <f>(+N16+Q16+T16+W16)/4</f>
        <v>1</v>
      </c>
      <c r="Y16" s="75" t="s">
        <v>230</v>
      </c>
      <c r="Z16" s="1" t="s">
        <v>19</v>
      </c>
      <c r="AA16" s="4" t="s">
        <v>16</v>
      </c>
    </row>
    <row r="17" spans="1:28" s="7" customFormat="1" ht="32.25" customHeight="1" x14ac:dyDescent="0.25">
      <c r="A17" s="456"/>
      <c r="B17" s="450"/>
      <c r="C17" s="447"/>
      <c r="D17" s="1" t="s">
        <v>98</v>
      </c>
      <c r="E17" s="1">
        <v>1</v>
      </c>
      <c r="F17" s="1"/>
      <c r="G17" s="1">
        <v>1</v>
      </c>
      <c r="H17" s="1"/>
      <c r="I17" s="1"/>
      <c r="J17" s="106" t="s">
        <v>99</v>
      </c>
      <c r="K17" s="18" t="s">
        <v>201</v>
      </c>
      <c r="L17" s="210"/>
      <c r="M17" s="210"/>
      <c r="N17" s="172">
        <v>1</v>
      </c>
      <c r="O17" s="210"/>
      <c r="P17" s="210"/>
      <c r="Q17" s="172">
        <v>1</v>
      </c>
      <c r="R17" s="210"/>
      <c r="S17" s="210"/>
      <c r="T17" s="172">
        <v>1</v>
      </c>
      <c r="U17" s="210"/>
      <c r="V17" s="210"/>
      <c r="W17" s="172">
        <v>1</v>
      </c>
      <c r="X17" s="184">
        <f>(+N17+Q17+T17+W17)/4</f>
        <v>1</v>
      </c>
      <c r="Y17" s="75" t="s">
        <v>230</v>
      </c>
      <c r="Z17" s="1" t="s">
        <v>19</v>
      </c>
      <c r="AA17" s="4" t="s">
        <v>16</v>
      </c>
    </row>
    <row r="18" spans="1:28" s="7" customFormat="1" ht="30.6" x14ac:dyDescent="0.25">
      <c r="A18" s="451" t="s">
        <v>12</v>
      </c>
      <c r="B18" s="449" t="s">
        <v>10</v>
      </c>
      <c r="C18" s="1" t="s">
        <v>74</v>
      </c>
      <c r="D18" s="75" t="s">
        <v>231</v>
      </c>
      <c r="E18" s="1"/>
      <c r="F18" s="1">
        <v>1</v>
      </c>
      <c r="G18" s="1"/>
      <c r="H18" s="1">
        <v>1</v>
      </c>
      <c r="I18" s="1"/>
      <c r="J18" s="106" t="s">
        <v>186</v>
      </c>
      <c r="K18" s="25" t="s">
        <v>146</v>
      </c>
      <c r="L18" s="172">
        <v>0.82</v>
      </c>
      <c r="M18" s="172">
        <v>0.57999999999999996</v>
      </c>
      <c r="N18" s="180">
        <v>0.67</v>
      </c>
      <c r="O18" s="180">
        <v>0.83</v>
      </c>
      <c r="P18" s="233">
        <v>1.54</v>
      </c>
      <c r="Q18" s="176">
        <v>0.8</v>
      </c>
      <c r="R18" s="176">
        <v>0.93</v>
      </c>
      <c r="S18" s="176">
        <v>0.77</v>
      </c>
      <c r="T18" s="233">
        <v>1.18</v>
      </c>
      <c r="U18" s="176">
        <v>0.87</v>
      </c>
      <c r="V18" s="176">
        <v>0.85</v>
      </c>
      <c r="W18" s="233">
        <v>1.52</v>
      </c>
      <c r="X18" s="184">
        <f>AVERAGE(L18:W18)</f>
        <v>0.94666666666666643</v>
      </c>
      <c r="Y18" s="75" t="s">
        <v>15</v>
      </c>
      <c r="Z18" s="1" t="s">
        <v>5</v>
      </c>
      <c r="AA18" s="152" t="s">
        <v>181</v>
      </c>
      <c r="AB18" s="153"/>
    </row>
    <row r="19" spans="1:28" s="7" customFormat="1" ht="20.399999999999999" x14ac:dyDescent="0.25">
      <c r="A19" s="452"/>
      <c r="B19" s="454"/>
      <c r="C19" s="447" t="s">
        <v>43</v>
      </c>
      <c r="D19" s="75" t="s">
        <v>232</v>
      </c>
      <c r="E19" s="75"/>
      <c r="F19" s="75">
        <v>1</v>
      </c>
      <c r="G19" s="75"/>
      <c r="H19" s="75"/>
      <c r="I19" s="75">
        <v>1</v>
      </c>
      <c r="J19" s="106" t="s">
        <v>197</v>
      </c>
      <c r="K19" s="18" t="s">
        <v>200</v>
      </c>
      <c r="L19" s="180">
        <v>0.12</v>
      </c>
      <c r="M19" s="180">
        <v>0.12</v>
      </c>
      <c r="N19" s="180">
        <v>0.12</v>
      </c>
      <c r="O19" s="180">
        <v>0.12</v>
      </c>
      <c r="P19" s="180">
        <v>0.12</v>
      </c>
      <c r="Q19" s="180">
        <v>0.12</v>
      </c>
      <c r="R19" s="180">
        <v>0.12</v>
      </c>
      <c r="S19" s="180">
        <v>0.12</v>
      </c>
      <c r="T19" s="180">
        <v>0.12</v>
      </c>
      <c r="U19" s="180">
        <v>0.12</v>
      </c>
      <c r="V19" s="180">
        <v>0.12</v>
      </c>
      <c r="W19" s="180">
        <v>0.12</v>
      </c>
      <c r="X19" s="184">
        <f>AVERAGE(L19:W19)</f>
        <v>0.12000000000000004</v>
      </c>
      <c r="Y19" s="75" t="s">
        <v>143</v>
      </c>
      <c r="Z19" s="1" t="s">
        <v>5</v>
      </c>
      <c r="AA19" s="152" t="s">
        <v>182</v>
      </c>
      <c r="AB19" s="153"/>
    </row>
    <row r="20" spans="1:28" s="7" customFormat="1" ht="37.5" customHeight="1" x14ac:dyDescent="0.25">
      <c r="A20" s="452"/>
      <c r="B20" s="454"/>
      <c r="C20" s="447"/>
      <c r="D20" s="75" t="s">
        <v>204</v>
      </c>
      <c r="E20" s="75">
        <v>1</v>
      </c>
      <c r="F20" s="75"/>
      <c r="G20" s="75"/>
      <c r="H20" s="75">
        <v>1</v>
      </c>
      <c r="I20" s="75"/>
      <c r="J20" s="106" t="s">
        <v>206</v>
      </c>
      <c r="K20" s="25" t="s">
        <v>208</v>
      </c>
      <c r="L20" s="178">
        <v>0.1691</v>
      </c>
      <c r="M20" s="178">
        <v>0.21249999999999999</v>
      </c>
      <c r="N20" s="178">
        <v>0.21490000000000001</v>
      </c>
      <c r="O20" s="178">
        <v>0.14319999999999999</v>
      </c>
      <c r="P20" s="178">
        <v>0.1172</v>
      </c>
      <c r="Q20" s="239">
        <v>0.2737</v>
      </c>
      <c r="R20" s="239">
        <v>0.24399999999999999</v>
      </c>
      <c r="S20" s="178">
        <v>0.20130000000000001</v>
      </c>
      <c r="T20" s="178">
        <v>0.12659999999999999</v>
      </c>
      <c r="U20" s="178">
        <v>0.16769999999999999</v>
      </c>
      <c r="V20" s="239">
        <v>0.25969999999999999</v>
      </c>
      <c r="W20" s="178">
        <v>0.13880000000000001</v>
      </c>
      <c r="X20" s="184">
        <f>AVERAGE(L20:W20)</f>
        <v>0.18905833333333333</v>
      </c>
      <c r="Y20" s="75" t="s">
        <v>143</v>
      </c>
      <c r="Z20" s="1" t="s">
        <v>5</v>
      </c>
      <c r="AA20" s="152" t="s">
        <v>182</v>
      </c>
      <c r="AB20" s="153"/>
    </row>
    <row r="21" spans="1:28" s="7" customFormat="1" ht="39.6" x14ac:dyDescent="0.25">
      <c r="A21" s="452"/>
      <c r="B21" s="454"/>
      <c r="C21" s="447"/>
      <c r="D21" s="1" t="s">
        <v>33</v>
      </c>
      <c r="E21" s="1"/>
      <c r="F21" s="1">
        <v>1</v>
      </c>
      <c r="G21" s="1">
        <v>1</v>
      </c>
      <c r="H21" s="1"/>
      <c r="I21" s="1"/>
      <c r="J21" s="106" t="s">
        <v>114</v>
      </c>
      <c r="K21" s="18" t="s">
        <v>124</v>
      </c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180">
        <v>0.2011</v>
      </c>
      <c r="X21" s="184">
        <f>+W21</f>
        <v>0.2011</v>
      </c>
      <c r="Y21" s="75" t="s">
        <v>15</v>
      </c>
      <c r="Z21" s="1" t="s">
        <v>3</v>
      </c>
      <c r="AA21" s="152" t="s">
        <v>183</v>
      </c>
    </row>
    <row r="22" spans="1:28" s="7" customFormat="1" ht="43.5" customHeight="1" x14ac:dyDescent="0.25">
      <c r="A22" s="452"/>
      <c r="B22" s="454"/>
      <c r="C22" s="447" t="s">
        <v>127</v>
      </c>
      <c r="D22" s="75" t="s">
        <v>100</v>
      </c>
      <c r="E22" s="1"/>
      <c r="F22" s="1">
        <v>1</v>
      </c>
      <c r="G22" s="1">
        <v>1</v>
      </c>
      <c r="H22" s="1"/>
      <c r="I22" s="1"/>
      <c r="J22" s="106" t="s">
        <v>82</v>
      </c>
      <c r="K22" s="67" t="s">
        <v>171</v>
      </c>
      <c r="L22" s="210"/>
      <c r="M22" s="210"/>
      <c r="N22" s="180">
        <v>1</v>
      </c>
      <c r="O22" s="210"/>
      <c r="P22" s="210"/>
      <c r="Q22" s="172">
        <v>1</v>
      </c>
      <c r="R22" s="210"/>
      <c r="S22" s="210"/>
      <c r="T22" s="172">
        <v>1</v>
      </c>
      <c r="U22" s="210"/>
      <c r="V22" s="210"/>
      <c r="W22" s="172">
        <v>1</v>
      </c>
      <c r="X22" s="184">
        <f>(+N22+Q22+T22+W22)/4</f>
        <v>1</v>
      </c>
      <c r="Y22" s="75" t="s">
        <v>233</v>
      </c>
      <c r="Z22" s="1" t="s">
        <v>19</v>
      </c>
      <c r="AA22" s="4" t="s">
        <v>7</v>
      </c>
    </row>
    <row r="23" spans="1:28" s="7" customFormat="1" ht="46.5" customHeight="1" x14ac:dyDescent="0.25">
      <c r="A23" s="452"/>
      <c r="B23" s="454"/>
      <c r="C23" s="447"/>
      <c r="D23" s="1" t="s">
        <v>101</v>
      </c>
      <c r="E23" s="1">
        <v>1</v>
      </c>
      <c r="F23" s="1"/>
      <c r="G23" s="1">
        <v>1</v>
      </c>
      <c r="H23" s="1"/>
      <c r="I23" s="1"/>
      <c r="J23" s="106" t="s">
        <v>102</v>
      </c>
      <c r="K23" s="67" t="s">
        <v>112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</v>
      </c>
      <c r="V23" s="172">
        <v>0</v>
      </c>
      <c r="W23" s="172">
        <v>0</v>
      </c>
      <c r="X23" s="184">
        <f>AVERAGE(L23:W23)</f>
        <v>0</v>
      </c>
      <c r="Y23" s="75" t="s">
        <v>117</v>
      </c>
      <c r="Z23" s="1" t="s">
        <v>5</v>
      </c>
      <c r="AA23" s="4" t="s">
        <v>16</v>
      </c>
    </row>
    <row r="24" spans="1:28" s="7" customFormat="1" ht="55.5" customHeight="1" x14ac:dyDescent="0.25">
      <c r="A24" s="456"/>
      <c r="B24" s="450"/>
      <c r="C24" s="170" t="s">
        <v>128</v>
      </c>
      <c r="D24" s="1" t="s">
        <v>110</v>
      </c>
      <c r="E24" s="1"/>
      <c r="F24" s="1">
        <v>1</v>
      </c>
      <c r="G24" s="1">
        <v>1</v>
      </c>
      <c r="H24" s="1"/>
      <c r="I24" s="1"/>
      <c r="J24" s="15" t="s">
        <v>111</v>
      </c>
      <c r="K24" s="67">
        <v>1</v>
      </c>
      <c r="L24" s="210"/>
      <c r="M24" s="210"/>
      <c r="N24" s="210"/>
      <c r="O24" s="176">
        <v>1</v>
      </c>
      <c r="P24" s="210"/>
      <c r="Q24" s="210"/>
      <c r="R24" s="210"/>
      <c r="S24" s="176">
        <v>1</v>
      </c>
      <c r="T24" s="210"/>
      <c r="U24" s="210"/>
      <c r="V24" s="210"/>
      <c r="W24" s="176">
        <v>1</v>
      </c>
      <c r="X24" s="184">
        <f>(+O24+S24+W24)/3</f>
        <v>1</v>
      </c>
      <c r="Y24" s="75" t="s">
        <v>234</v>
      </c>
      <c r="Z24" s="1" t="s">
        <v>54</v>
      </c>
      <c r="AA24" s="4" t="s">
        <v>235</v>
      </c>
    </row>
    <row r="25" spans="1:28" s="7" customFormat="1" ht="44.25" customHeight="1" x14ac:dyDescent="0.25">
      <c r="A25" s="451" t="s">
        <v>13</v>
      </c>
      <c r="B25" s="449" t="s">
        <v>9</v>
      </c>
      <c r="C25" s="1" t="s">
        <v>236</v>
      </c>
      <c r="D25" s="1" t="s">
        <v>237</v>
      </c>
      <c r="E25" s="1">
        <v>1</v>
      </c>
      <c r="F25" s="1"/>
      <c r="G25" s="1"/>
      <c r="H25" s="1">
        <v>1</v>
      </c>
      <c r="I25" s="1"/>
      <c r="J25" s="16" t="s">
        <v>160</v>
      </c>
      <c r="K25" s="25" t="s">
        <v>210</v>
      </c>
      <c r="L25" s="210"/>
      <c r="M25" s="210"/>
      <c r="N25" s="210"/>
      <c r="O25" s="210"/>
      <c r="P25" s="210"/>
      <c r="Q25" s="176">
        <v>1</v>
      </c>
      <c r="R25" s="210"/>
      <c r="S25" s="210"/>
      <c r="T25" s="210"/>
      <c r="U25" s="210"/>
      <c r="V25" s="210"/>
      <c r="W25" s="176">
        <v>0.9</v>
      </c>
      <c r="X25" s="184">
        <f>(+Q25+W25)/2</f>
        <v>0.95</v>
      </c>
      <c r="Y25" s="75" t="s">
        <v>238</v>
      </c>
      <c r="Z25" s="1" t="s">
        <v>4</v>
      </c>
      <c r="AA25" s="4" t="s">
        <v>239</v>
      </c>
    </row>
    <row r="26" spans="1:28" s="7" customFormat="1" ht="51" x14ac:dyDescent="0.25">
      <c r="A26" s="452"/>
      <c r="B26" s="454"/>
      <c r="C26" s="1" t="s">
        <v>142</v>
      </c>
      <c r="D26" s="75" t="s">
        <v>121</v>
      </c>
      <c r="E26" s="75"/>
      <c r="F26" s="75">
        <v>1</v>
      </c>
      <c r="G26" s="75">
        <v>1</v>
      </c>
      <c r="H26" s="75"/>
      <c r="I26" s="75"/>
      <c r="J26" s="15" t="s">
        <v>109</v>
      </c>
      <c r="K26" s="26" t="s">
        <v>223</v>
      </c>
      <c r="L26" s="233">
        <v>0.83</v>
      </c>
      <c r="M26" s="172">
        <v>0.85</v>
      </c>
      <c r="N26" s="214">
        <v>0.7</v>
      </c>
      <c r="O26" s="172">
        <v>0.87</v>
      </c>
      <c r="P26" s="214">
        <v>0.78</v>
      </c>
      <c r="Q26" s="233">
        <v>0.71</v>
      </c>
      <c r="R26" s="214">
        <v>0.83</v>
      </c>
      <c r="S26" s="214">
        <v>0.75</v>
      </c>
      <c r="T26" s="214">
        <v>0.83</v>
      </c>
      <c r="U26" s="172">
        <v>1</v>
      </c>
      <c r="V26" s="214">
        <v>0.83</v>
      </c>
      <c r="W26" s="214">
        <v>0.84</v>
      </c>
      <c r="X26" s="234">
        <f>AVERAGE(L26:W26)</f>
        <v>0.81833333333333336</v>
      </c>
      <c r="Y26" s="75" t="s">
        <v>240</v>
      </c>
      <c r="Z26" s="75" t="s">
        <v>5</v>
      </c>
      <c r="AA26" s="95" t="s">
        <v>123</v>
      </c>
    </row>
    <row r="27" spans="1:28" s="7" customFormat="1" ht="30.6" x14ac:dyDescent="0.25">
      <c r="A27" s="456"/>
      <c r="B27" s="450"/>
      <c r="C27" s="1" t="s">
        <v>241</v>
      </c>
      <c r="D27" s="2" t="s">
        <v>56</v>
      </c>
      <c r="E27" s="2"/>
      <c r="F27" s="1">
        <v>1</v>
      </c>
      <c r="G27" s="2"/>
      <c r="H27" s="2"/>
      <c r="I27" s="1">
        <v>1</v>
      </c>
      <c r="J27" s="16" t="s">
        <v>52</v>
      </c>
      <c r="K27" s="25" t="s">
        <v>135</v>
      </c>
      <c r="L27" s="210"/>
      <c r="M27" s="210"/>
      <c r="N27" s="210"/>
      <c r="O27" s="172">
        <v>0.80349999999999999</v>
      </c>
      <c r="P27" s="210"/>
      <c r="Q27" s="210"/>
      <c r="R27" s="210"/>
      <c r="S27" s="214">
        <v>0.79210000000000003</v>
      </c>
      <c r="T27" s="210"/>
      <c r="U27" s="210"/>
      <c r="V27" s="210"/>
      <c r="W27" s="172">
        <v>0.80700000000000005</v>
      </c>
      <c r="X27" s="184">
        <f>(+O27+S27+W27)/3</f>
        <v>0.80086666666666673</v>
      </c>
      <c r="Y27" s="75" t="s">
        <v>24</v>
      </c>
      <c r="Z27" s="1" t="s">
        <v>54</v>
      </c>
      <c r="AA27" s="4" t="s">
        <v>16</v>
      </c>
    </row>
    <row r="28" spans="1:28" s="7" customFormat="1" ht="20.399999999999999" x14ac:dyDescent="0.25">
      <c r="A28" s="451" t="s">
        <v>37</v>
      </c>
      <c r="B28" s="449" t="s">
        <v>35</v>
      </c>
      <c r="C28" s="457" t="s">
        <v>25</v>
      </c>
      <c r="D28" s="1" t="s">
        <v>38</v>
      </c>
      <c r="E28" s="1">
        <v>1</v>
      </c>
      <c r="F28" s="1"/>
      <c r="G28" s="1">
        <v>1</v>
      </c>
      <c r="H28" s="1"/>
      <c r="I28" s="1"/>
      <c r="J28" s="106" t="s">
        <v>46</v>
      </c>
      <c r="K28" s="27" t="s">
        <v>136</v>
      </c>
      <c r="L28" s="172">
        <v>0</v>
      </c>
      <c r="M28" s="172">
        <v>0</v>
      </c>
      <c r="N28" s="172">
        <v>0</v>
      </c>
      <c r="O28" s="172">
        <v>0</v>
      </c>
      <c r="P28" s="172">
        <v>0</v>
      </c>
      <c r="Q28" s="172">
        <v>0</v>
      </c>
      <c r="R28" s="172">
        <v>0</v>
      </c>
      <c r="S28" s="172">
        <v>0</v>
      </c>
      <c r="T28" s="172">
        <v>0</v>
      </c>
      <c r="U28" s="172">
        <v>0</v>
      </c>
      <c r="V28" s="172">
        <v>0</v>
      </c>
      <c r="W28" s="172">
        <v>0</v>
      </c>
      <c r="X28" s="184">
        <f>AVERAGE(L28:W28)</f>
        <v>0</v>
      </c>
      <c r="Y28" s="75" t="s">
        <v>24</v>
      </c>
      <c r="Z28" s="1" t="s">
        <v>5</v>
      </c>
      <c r="AA28" s="4" t="s">
        <v>16</v>
      </c>
    </row>
    <row r="29" spans="1:28" s="7" customFormat="1" ht="47.25" customHeight="1" x14ac:dyDescent="0.25">
      <c r="A29" s="452"/>
      <c r="B29" s="454"/>
      <c r="C29" s="457"/>
      <c r="D29" s="447" t="s">
        <v>39</v>
      </c>
      <c r="E29" s="447"/>
      <c r="F29" s="447">
        <v>1</v>
      </c>
      <c r="G29" s="447">
        <v>1</v>
      </c>
      <c r="H29" s="447"/>
      <c r="I29" s="447"/>
      <c r="J29" s="15" t="s">
        <v>17</v>
      </c>
      <c r="K29" s="222" t="s">
        <v>137</v>
      </c>
      <c r="L29" s="176">
        <v>0.98</v>
      </c>
      <c r="M29" s="176">
        <v>0.98</v>
      </c>
      <c r="N29" s="233">
        <v>0.92</v>
      </c>
      <c r="O29" s="176">
        <v>0.98</v>
      </c>
      <c r="P29" s="176">
        <v>0.99</v>
      </c>
      <c r="Q29" s="176">
        <v>0.99</v>
      </c>
      <c r="R29" s="176">
        <v>0.98</v>
      </c>
      <c r="S29" s="176">
        <v>0.98</v>
      </c>
      <c r="T29" s="176">
        <v>0.98</v>
      </c>
      <c r="U29" s="176">
        <v>0.98</v>
      </c>
      <c r="V29" s="176">
        <v>0.98</v>
      </c>
      <c r="W29" s="176">
        <v>0.98</v>
      </c>
      <c r="X29" s="184">
        <f>AVERAGE(L29:W29)</f>
        <v>0.9766666666666669</v>
      </c>
      <c r="Y29" s="75" t="s">
        <v>24</v>
      </c>
      <c r="Z29" s="1" t="s">
        <v>5</v>
      </c>
      <c r="AA29" s="4" t="s">
        <v>16</v>
      </c>
    </row>
    <row r="30" spans="1:28" s="7" customFormat="1" ht="30.6" x14ac:dyDescent="0.25">
      <c r="A30" s="452"/>
      <c r="B30" s="454"/>
      <c r="C30" s="457"/>
      <c r="D30" s="447"/>
      <c r="E30" s="447"/>
      <c r="F30" s="447"/>
      <c r="G30" s="447"/>
      <c r="H30" s="447"/>
      <c r="I30" s="447"/>
      <c r="J30" s="15" t="s">
        <v>167</v>
      </c>
      <c r="K30" s="222" t="s">
        <v>137</v>
      </c>
      <c r="L30" s="176">
        <v>1</v>
      </c>
      <c r="M30" s="176">
        <v>1</v>
      </c>
      <c r="N30" s="176">
        <v>1</v>
      </c>
      <c r="O30" s="176">
        <v>1</v>
      </c>
      <c r="P30" s="176">
        <v>1</v>
      </c>
      <c r="Q30" s="176">
        <v>1</v>
      </c>
      <c r="R30" s="176">
        <v>1</v>
      </c>
      <c r="S30" s="176">
        <v>1</v>
      </c>
      <c r="T30" s="176">
        <v>1</v>
      </c>
      <c r="U30" s="176">
        <v>1</v>
      </c>
      <c r="V30" s="176">
        <v>1</v>
      </c>
      <c r="W30" s="176">
        <v>1</v>
      </c>
      <c r="X30" s="184">
        <f>AVERAGE(L30:W30)</f>
        <v>1</v>
      </c>
      <c r="Y30" s="75" t="s">
        <v>24</v>
      </c>
      <c r="Z30" s="1" t="s">
        <v>5</v>
      </c>
      <c r="AA30" s="4" t="s">
        <v>16</v>
      </c>
    </row>
    <row r="31" spans="1:28" s="7" customFormat="1" ht="30.6" x14ac:dyDescent="0.25">
      <c r="A31" s="452"/>
      <c r="B31" s="454"/>
      <c r="C31" s="447" t="s">
        <v>242</v>
      </c>
      <c r="D31" s="1" t="s">
        <v>76</v>
      </c>
      <c r="E31" s="1">
        <v>1</v>
      </c>
      <c r="F31" s="1"/>
      <c r="G31" s="1">
        <v>1</v>
      </c>
      <c r="H31" s="1"/>
      <c r="I31" s="1"/>
      <c r="J31" s="106" t="s">
        <v>220</v>
      </c>
      <c r="K31" s="25" t="s">
        <v>211</v>
      </c>
      <c r="L31" s="172">
        <v>0.28999999999999998</v>
      </c>
      <c r="M31" s="172">
        <v>0.36</v>
      </c>
      <c r="N31" s="172">
        <v>0.43</v>
      </c>
      <c r="O31" s="176">
        <v>0.49</v>
      </c>
      <c r="P31" s="176">
        <v>0.53600000000000003</v>
      </c>
      <c r="Q31" s="176">
        <v>0.59</v>
      </c>
      <c r="R31" s="176">
        <v>0.66</v>
      </c>
      <c r="S31" s="176">
        <v>0.71399999999999997</v>
      </c>
      <c r="T31" s="176">
        <v>0.77900000000000003</v>
      </c>
      <c r="U31" s="176">
        <v>0.84599999999999997</v>
      </c>
      <c r="V31" s="233">
        <v>0.91700000000000004</v>
      </c>
      <c r="W31" s="233">
        <v>0.98599999999999999</v>
      </c>
      <c r="X31" s="184">
        <f>AVERAGE(L31:W31)</f>
        <v>0.63316666666666666</v>
      </c>
      <c r="Y31" s="75" t="s">
        <v>243</v>
      </c>
      <c r="Z31" s="1" t="s">
        <v>5</v>
      </c>
      <c r="AA31" s="4" t="s">
        <v>16</v>
      </c>
    </row>
    <row r="32" spans="1:28" s="7" customFormat="1" ht="20.399999999999999" x14ac:dyDescent="0.25">
      <c r="A32" s="452"/>
      <c r="B32" s="454"/>
      <c r="C32" s="447"/>
      <c r="D32" s="1" t="s">
        <v>77</v>
      </c>
      <c r="E32" s="1"/>
      <c r="F32" s="1">
        <v>1</v>
      </c>
      <c r="G32" s="1">
        <v>1</v>
      </c>
      <c r="H32" s="1"/>
      <c r="I32" s="1"/>
      <c r="J32" s="106" t="s">
        <v>52</v>
      </c>
      <c r="K32" s="26" t="s">
        <v>86</v>
      </c>
      <c r="L32" s="210"/>
      <c r="M32" s="210"/>
      <c r="N32" s="210"/>
      <c r="O32" s="172">
        <v>0.81669999999999998</v>
      </c>
      <c r="P32" s="210"/>
      <c r="Q32" s="210"/>
      <c r="R32" s="210"/>
      <c r="S32" s="172">
        <v>0.87370000000000003</v>
      </c>
      <c r="T32" s="210"/>
      <c r="U32" s="210"/>
      <c r="V32" s="210"/>
      <c r="W32" s="172">
        <v>0.84130000000000005</v>
      </c>
      <c r="X32" s="184">
        <f>(+O32+S32+W32)/3</f>
        <v>0.84389999999999998</v>
      </c>
      <c r="Y32" s="75" t="s">
        <v>243</v>
      </c>
      <c r="Z32" s="1" t="s">
        <v>54</v>
      </c>
      <c r="AA32" s="4" t="s">
        <v>16</v>
      </c>
    </row>
    <row r="33" spans="1:27" s="7" customFormat="1" ht="20.399999999999999" x14ac:dyDescent="0.25">
      <c r="A33" s="452"/>
      <c r="B33" s="454"/>
      <c r="C33" s="447"/>
      <c r="D33" s="1" t="s">
        <v>78</v>
      </c>
      <c r="E33" s="1">
        <v>1</v>
      </c>
      <c r="F33" s="1"/>
      <c r="G33" s="1">
        <v>1</v>
      </c>
      <c r="H33" s="1"/>
      <c r="I33" s="1"/>
      <c r="J33" s="106" t="s">
        <v>81</v>
      </c>
      <c r="K33" s="26">
        <v>0</v>
      </c>
      <c r="L33" s="176">
        <v>0</v>
      </c>
      <c r="M33" s="176">
        <v>0</v>
      </c>
      <c r="N33" s="176">
        <v>0</v>
      </c>
      <c r="O33" s="176">
        <v>0</v>
      </c>
      <c r="P33" s="176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6">
        <v>0</v>
      </c>
      <c r="W33" s="176">
        <v>0</v>
      </c>
      <c r="X33" s="184">
        <f>AVERAGE(L33:W33)</f>
        <v>0</v>
      </c>
      <c r="Y33" s="75" t="s">
        <v>243</v>
      </c>
      <c r="Z33" s="1" t="s">
        <v>5</v>
      </c>
      <c r="AA33" s="4" t="s">
        <v>16</v>
      </c>
    </row>
    <row r="34" spans="1:27" s="7" customFormat="1" ht="20.399999999999999" x14ac:dyDescent="0.25">
      <c r="A34" s="452"/>
      <c r="B34" s="454"/>
      <c r="C34" s="447"/>
      <c r="D34" s="1" t="s">
        <v>225</v>
      </c>
      <c r="E34" s="1">
        <v>1</v>
      </c>
      <c r="F34" s="1"/>
      <c r="G34" s="1">
        <v>1</v>
      </c>
      <c r="H34" s="1"/>
      <c r="I34" s="1"/>
      <c r="J34" s="106" t="s">
        <v>82</v>
      </c>
      <c r="K34" s="67" t="s">
        <v>212</v>
      </c>
      <c r="L34" s="176">
        <v>1</v>
      </c>
      <c r="M34" s="176">
        <v>1</v>
      </c>
      <c r="N34" s="176">
        <v>1</v>
      </c>
      <c r="O34" s="176">
        <v>1</v>
      </c>
      <c r="P34" s="176">
        <v>1</v>
      </c>
      <c r="Q34" s="176">
        <v>1</v>
      </c>
      <c r="R34" s="176">
        <v>1</v>
      </c>
      <c r="S34" s="176">
        <v>1</v>
      </c>
      <c r="T34" s="176">
        <v>1</v>
      </c>
      <c r="U34" s="176">
        <v>1</v>
      </c>
      <c r="V34" s="176">
        <v>1</v>
      </c>
      <c r="W34" s="176">
        <v>1</v>
      </c>
      <c r="X34" s="184">
        <f>AVERAGE(L34:W34)</f>
        <v>1</v>
      </c>
      <c r="Y34" s="75" t="s">
        <v>243</v>
      </c>
      <c r="Z34" s="1" t="s">
        <v>5</v>
      </c>
      <c r="AA34" s="4" t="s">
        <v>16</v>
      </c>
    </row>
    <row r="35" spans="1:27" s="7" customFormat="1" ht="20.399999999999999" x14ac:dyDescent="0.25">
      <c r="A35" s="452"/>
      <c r="B35" s="454"/>
      <c r="C35" s="447"/>
      <c r="D35" s="1" t="s">
        <v>244</v>
      </c>
      <c r="E35" s="1">
        <v>1</v>
      </c>
      <c r="F35" s="1"/>
      <c r="G35" s="1">
        <v>1</v>
      </c>
      <c r="H35" s="1"/>
      <c r="I35" s="1"/>
      <c r="J35" s="106" t="s">
        <v>83</v>
      </c>
      <c r="K35" s="26">
        <v>1</v>
      </c>
      <c r="L35" s="210"/>
      <c r="M35" s="210"/>
      <c r="N35" s="210"/>
      <c r="O35" s="210"/>
      <c r="P35" s="210"/>
      <c r="Q35" s="210"/>
      <c r="R35" s="210"/>
      <c r="S35" s="244">
        <v>1</v>
      </c>
      <c r="T35" s="210"/>
      <c r="U35" s="210"/>
      <c r="V35" s="210"/>
      <c r="W35" s="210"/>
      <c r="X35" s="184">
        <f>+S35</f>
        <v>1</v>
      </c>
      <c r="Y35" s="75" t="s">
        <v>243</v>
      </c>
      <c r="Z35" s="1" t="s">
        <v>3</v>
      </c>
      <c r="AA35" s="4" t="s">
        <v>16</v>
      </c>
    </row>
    <row r="36" spans="1:27" s="7" customFormat="1" ht="40.5" customHeight="1" x14ac:dyDescent="0.25">
      <c r="A36" s="452"/>
      <c r="B36" s="454"/>
      <c r="C36" s="447"/>
      <c r="D36" s="1" t="s">
        <v>88</v>
      </c>
      <c r="E36" s="1"/>
      <c r="F36" s="1">
        <v>1</v>
      </c>
      <c r="G36" s="1">
        <v>1</v>
      </c>
      <c r="H36" s="1"/>
      <c r="I36" s="1"/>
      <c r="J36" s="15" t="s">
        <v>245</v>
      </c>
      <c r="K36" s="25" t="s">
        <v>166</v>
      </c>
      <c r="L36" s="172">
        <v>0.67</v>
      </c>
      <c r="M36" s="172">
        <v>0</v>
      </c>
      <c r="N36" s="214">
        <v>1.03</v>
      </c>
      <c r="O36" s="172">
        <v>0</v>
      </c>
      <c r="P36" s="172">
        <v>0.93</v>
      </c>
      <c r="Q36" s="172">
        <v>0.93</v>
      </c>
      <c r="R36" s="172">
        <v>0</v>
      </c>
      <c r="S36" s="172">
        <v>1</v>
      </c>
      <c r="T36" s="172">
        <v>0.93</v>
      </c>
      <c r="U36" s="172">
        <v>1</v>
      </c>
      <c r="V36" s="172">
        <v>1</v>
      </c>
      <c r="W36" s="172">
        <v>1</v>
      </c>
      <c r="X36" s="184">
        <f>AVERAGE(L36:W36)</f>
        <v>0.70750000000000002</v>
      </c>
      <c r="Y36" s="75" t="s">
        <v>18</v>
      </c>
      <c r="Z36" s="1" t="s">
        <v>5</v>
      </c>
      <c r="AA36" s="4" t="s">
        <v>16</v>
      </c>
    </row>
    <row r="37" spans="1:27" s="7" customFormat="1" ht="20.399999999999999" x14ac:dyDescent="0.25">
      <c r="A37" s="452"/>
      <c r="B37" s="454"/>
      <c r="C37" s="447"/>
      <c r="D37" s="1" t="s">
        <v>89</v>
      </c>
      <c r="E37" s="1">
        <v>1</v>
      </c>
      <c r="F37" s="1"/>
      <c r="G37" s="1">
        <v>1</v>
      </c>
      <c r="H37" s="1"/>
      <c r="I37" s="1"/>
      <c r="J37" s="106" t="s">
        <v>246</v>
      </c>
      <c r="K37" s="25" t="s">
        <v>222</v>
      </c>
      <c r="L37" s="172">
        <v>0.221</v>
      </c>
      <c r="M37" s="172">
        <v>0.19700000000000001</v>
      </c>
      <c r="N37" s="172">
        <v>0.247</v>
      </c>
      <c r="O37" s="214">
        <v>1.458</v>
      </c>
      <c r="P37" s="172">
        <v>0.21</v>
      </c>
      <c r="Q37" s="172">
        <v>0.22600000000000001</v>
      </c>
      <c r="R37" s="172">
        <v>0.29199999999999998</v>
      </c>
      <c r="S37" s="214">
        <v>0.754</v>
      </c>
      <c r="T37" s="214">
        <v>0.46700000000000003</v>
      </c>
      <c r="U37" s="172">
        <v>0.218</v>
      </c>
      <c r="V37" s="172">
        <v>0.20100000000000001</v>
      </c>
      <c r="W37" s="177">
        <v>0.19800000000000001</v>
      </c>
      <c r="X37" s="234">
        <f>AVERAGE(L37:W37)</f>
        <v>0.39074999999999999</v>
      </c>
      <c r="Y37" s="75" t="s">
        <v>18</v>
      </c>
      <c r="Z37" s="1" t="s">
        <v>5</v>
      </c>
      <c r="AA37" s="4" t="s">
        <v>16</v>
      </c>
    </row>
    <row r="38" spans="1:27" s="7" customFormat="1" ht="20.399999999999999" x14ac:dyDescent="0.25">
      <c r="A38" s="456"/>
      <c r="B38" s="450"/>
      <c r="C38" s="447"/>
      <c r="D38" s="75" t="s">
        <v>247</v>
      </c>
      <c r="E38" s="1"/>
      <c r="F38" s="1">
        <v>1</v>
      </c>
      <c r="G38" s="1">
        <v>1</v>
      </c>
      <c r="H38" s="1"/>
      <c r="I38" s="1"/>
      <c r="J38" s="106" t="s">
        <v>164</v>
      </c>
      <c r="K38" s="25" t="s">
        <v>165</v>
      </c>
      <c r="L38" s="243">
        <v>3</v>
      </c>
      <c r="M38" s="179">
        <v>0</v>
      </c>
      <c r="N38" s="179">
        <v>-3</v>
      </c>
      <c r="O38" s="179">
        <v>0</v>
      </c>
      <c r="P38" s="179">
        <v>-2</v>
      </c>
      <c r="Q38" s="179">
        <v>-1</v>
      </c>
      <c r="R38" s="179">
        <v>0</v>
      </c>
      <c r="S38" s="179">
        <v>-6</v>
      </c>
      <c r="T38" s="179">
        <v>0</v>
      </c>
      <c r="U38" s="179">
        <v>0</v>
      </c>
      <c r="V38" s="179">
        <v>0</v>
      </c>
      <c r="W38" s="179">
        <v>0</v>
      </c>
      <c r="X38" s="184">
        <f>AVERAGE(L38:W38)</f>
        <v>-0.75</v>
      </c>
      <c r="Y38" s="1" t="s">
        <v>143</v>
      </c>
      <c r="Z38" s="1" t="s">
        <v>5</v>
      </c>
      <c r="AA38" s="152" t="s">
        <v>149</v>
      </c>
    </row>
    <row r="39" spans="1:27" s="7" customFormat="1" ht="30.75" customHeight="1" x14ac:dyDescent="0.25">
      <c r="A39" s="480" t="s">
        <v>14</v>
      </c>
      <c r="B39" s="447" t="s">
        <v>11</v>
      </c>
      <c r="C39" s="1" t="s">
        <v>44</v>
      </c>
      <c r="D39" s="1" t="s">
        <v>40</v>
      </c>
      <c r="E39" s="1">
        <v>1</v>
      </c>
      <c r="F39" s="1"/>
      <c r="G39" s="1"/>
      <c r="H39" s="1">
        <v>1</v>
      </c>
      <c r="I39" s="1"/>
      <c r="J39" s="16" t="s">
        <v>20</v>
      </c>
      <c r="K39" s="25" t="s">
        <v>139</v>
      </c>
      <c r="L39" s="210"/>
      <c r="M39" s="210"/>
      <c r="N39" s="210"/>
      <c r="O39" s="210"/>
      <c r="P39" s="210"/>
      <c r="Q39" s="214">
        <v>0.86</v>
      </c>
      <c r="R39" s="210"/>
      <c r="S39" s="210"/>
      <c r="T39" s="210"/>
      <c r="U39" s="210"/>
      <c r="V39" s="210"/>
      <c r="W39" s="172">
        <v>1.2</v>
      </c>
      <c r="X39" s="184">
        <f>(+Q39+W39)/2</f>
        <v>1.03</v>
      </c>
      <c r="Y39" s="1" t="s">
        <v>51</v>
      </c>
      <c r="Z39" s="447" t="s">
        <v>4</v>
      </c>
      <c r="AA39" s="4" t="s">
        <v>7</v>
      </c>
    </row>
    <row r="40" spans="1:27" s="7" customFormat="1" ht="39.75" customHeight="1" thickBot="1" x14ac:dyDescent="0.3">
      <c r="A40" s="481"/>
      <c r="B40" s="448"/>
      <c r="C40" s="9" t="s">
        <v>45</v>
      </c>
      <c r="D40" s="9" t="s">
        <v>41</v>
      </c>
      <c r="E40" s="9">
        <v>1</v>
      </c>
      <c r="F40" s="9"/>
      <c r="G40" s="9"/>
      <c r="H40" s="9">
        <v>1</v>
      </c>
      <c r="I40" s="9"/>
      <c r="J40" s="17" t="s">
        <v>21</v>
      </c>
      <c r="K40" s="28" t="s">
        <v>139</v>
      </c>
      <c r="L40" s="210"/>
      <c r="M40" s="210"/>
      <c r="N40" s="210"/>
      <c r="O40" s="210"/>
      <c r="P40" s="210"/>
      <c r="Q40" s="193">
        <v>1</v>
      </c>
      <c r="R40" s="215"/>
      <c r="S40" s="215"/>
      <c r="T40" s="215"/>
      <c r="U40" s="215"/>
      <c r="V40" s="215"/>
      <c r="W40" s="193">
        <v>1</v>
      </c>
      <c r="X40" s="184">
        <f>(+Q40+W40)/2</f>
        <v>1</v>
      </c>
      <c r="Y40" s="9" t="s">
        <v>14</v>
      </c>
      <c r="Z40" s="448"/>
      <c r="AA40" s="11" t="s">
        <v>7</v>
      </c>
    </row>
    <row r="42" spans="1:27" hidden="1" x14ac:dyDescent="0.2">
      <c r="E42" s="8">
        <f>SUM(E7:E41)</f>
        <v>12</v>
      </c>
      <c r="F42" s="8">
        <f>SUM(F7:F41)</f>
        <v>21</v>
      </c>
      <c r="G42" s="8">
        <f>SUM(G7:G41)</f>
        <v>21</v>
      </c>
      <c r="H42" s="8">
        <f>SUM(H7:H41)</f>
        <v>9</v>
      </c>
      <c r="I42" s="8">
        <f>SUM(I7:I41)</f>
        <v>3</v>
      </c>
      <c r="Z42" s="30"/>
    </row>
    <row r="47" spans="1:27" ht="17.399999999999999" x14ac:dyDescent="0.3">
      <c r="P47" s="68"/>
    </row>
    <row r="48" spans="1:27" x14ac:dyDescent="0.2">
      <c r="O48" s="72"/>
    </row>
  </sheetData>
  <mergeCells count="26">
    <mergeCell ref="Z39:Z40"/>
    <mergeCell ref="G29:G30"/>
    <mergeCell ref="H29:H30"/>
    <mergeCell ref="I29:I30"/>
    <mergeCell ref="C31:C38"/>
    <mergeCell ref="D29:D30"/>
    <mergeCell ref="E29:E30"/>
    <mergeCell ref="F29:F30"/>
    <mergeCell ref="A39:A40"/>
    <mergeCell ref="B39:B40"/>
    <mergeCell ref="A28:A38"/>
    <mergeCell ref="B28:B38"/>
    <mergeCell ref="C28:C30"/>
    <mergeCell ref="A18:A24"/>
    <mergeCell ref="B18:B24"/>
    <mergeCell ref="C19:C21"/>
    <mergeCell ref="C22:C23"/>
    <mergeCell ref="A25:A27"/>
    <mergeCell ref="B25:B27"/>
    <mergeCell ref="A1:AA2"/>
    <mergeCell ref="A3:C5"/>
    <mergeCell ref="D3:Y3"/>
    <mergeCell ref="D4:Y5"/>
    <mergeCell ref="A7:A17"/>
    <mergeCell ref="B7:B17"/>
    <mergeCell ref="C7:C17"/>
  </mergeCells>
  <pageMargins left="1.5748031496062993" right="0.19685039370078741" top="0.35433070866141736" bottom="0.31496062992125984" header="0.31496062992125984" footer="0.31496062992125984"/>
  <pageSetup paperSize="5" scale="74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48"/>
  <sheetViews>
    <sheetView topLeftCell="A7" workbookViewId="0">
      <selection activeCell="A7" sqref="A7:A17"/>
    </sheetView>
  </sheetViews>
  <sheetFormatPr baseColWidth="10" defaultColWidth="11.44140625" defaultRowHeight="10.199999999999999" x14ac:dyDescent="0.2"/>
  <cols>
    <col min="1" max="1" width="11.109375" style="8" customWidth="1"/>
    <col min="2" max="2" width="10.5546875" style="8" customWidth="1"/>
    <col min="3" max="3" width="14.33203125" style="8" customWidth="1"/>
    <col min="4" max="4" width="14.6640625" style="8" customWidth="1"/>
    <col min="5" max="9" width="2.44140625" style="8" customWidth="1"/>
    <col min="10" max="10" width="25.33203125" style="8" customWidth="1"/>
    <col min="11" max="11" width="8" style="8" customWidth="1"/>
    <col min="12" max="23" width="6.33203125" style="8" bestFit="1" customWidth="1"/>
    <col min="24" max="24" width="6.33203125" style="225" bestFit="1" customWidth="1"/>
    <col min="25" max="25" width="13.109375" style="8" customWidth="1"/>
    <col min="26" max="26" width="10.44140625" style="8" bestFit="1" customWidth="1"/>
    <col min="27" max="27" width="11.6640625" style="8" customWidth="1"/>
    <col min="28" max="16384" width="11.44140625" style="8"/>
  </cols>
  <sheetData>
    <row r="1" spans="1:27" ht="12.75" customHeight="1" x14ac:dyDescent="0.2">
      <c r="A1" s="458" t="s">
        <v>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60"/>
    </row>
    <row r="2" spans="1:27" ht="10.8" thickBot="1" x14ac:dyDescent="0.25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3"/>
      <c r="AA2" s="464"/>
    </row>
    <row r="3" spans="1:27" ht="17.25" customHeight="1" thickBot="1" x14ac:dyDescent="0.25">
      <c r="A3" s="458" t="s">
        <v>66</v>
      </c>
      <c r="B3" s="459"/>
      <c r="C3" s="460"/>
      <c r="D3" s="468" t="s">
        <v>63</v>
      </c>
      <c r="E3" s="469"/>
      <c r="F3" s="469"/>
      <c r="G3" s="469"/>
      <c r="H3" s="469"/>
      <c r="I3" s="469"/>
      <c r="J3" s="469"/>
      <c r="K3" s="469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1"/>
      <c r="Z3" s="13" t="s">
        <v>67</v>
      </c>
      <c r="AA3" s="5" t="s">
        <v>68</v>
      </c>
    </row>
    <row r="4" spans="1:27" ht="22.5" customHeight="1" thickBot="1" x14ac:dyDescent="0.25">
      <c r="A4" s="465"/>
      <c r="B4" s="466"/>
      <c r="C4" s="467"/>
      <c r="D4" s="472" t="s">
        <v>62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4"/>
      <c r="Z4" s="12" t="s">
        <v>64</v>
      </c>
      <c r="AA4" s="6">
        <v>42005</v>
      </c>
    </row>
    <row r="5" spans="1:27" ht="10.8" thickBot="1" x14ac:dyDescent="0.25">
      <c r="A5" s="461"/>
      <c r="B5" s="462"/>
      <c r="C5" s="464"/>
      <c r="D5" s="475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7"/>
      <c r="Z5" s="213" t="s">
        <v>65</v>
      </c>
      <c r="AA5" s="5">
        <v>8</v>
      </c>
    </row>
    <row r="6" spans="1:27" s="14" customFormat="1" ht="55.8" thickBot="1" x14ac:dyDescent="0.25">
      <c r="A6" s="31" t="s">
        <v>22</v>
      </c>
      <c r="B6" s="32" t="s">
        <v>27</v>
      </c>
      <c r="C6" s="32" t="s">
        <v>28</v>
      </c>
      <c r="D6" s="32" t="s">
        <v>30</v>
      </c>
      <c r="E6" s="38" t="s">
        <v>69</v>
      </c>
      <c r="F6" s="38" t="s">
        <v>70</v>
      </c>
      <c r="G6" s="38" t="s">
        <v>71</v>
      </c>
      <c r="H6" s="38" t="s">
        <v>72</v>
      </c>
      <c r="I6" s="38" t="s">
        <v>73</v>
      </c>
      <c r="J6" s="33" t="s">
        <v>29</v>
      </c>
      <c r="K6" s="39" t="s">
        <v>0</v>
      </c>
      <c r="L6" s="64">
        <v>42370</v>
      </c>
      <c r="M6" s="64">
        <v>42401</v>
      </c>
      <c r="N6" s="64">
        <v>42430</v>
      </c>
      <c r="O6" s="64">
        <v>42461</v>
      </c>
      <c r="P6" s="64">
        <v>42491</v>
      </c>
      <c r="Q6" s="64">
        <v>42522</v>
      </c>
      <c r="R6" s="64">
        <v>42552</v>
      </c>
      <c r="S6" s="64">
        <v>42583</v>
      </c>
      <c r="T6" s="64">
        <v>42614</v>
      </c>
      <c r="U6" s="64">
        <v>42644</v>
      </c>
      <c r="V6" s="64">
        <v>42675</v>
      </c>
      <c r="W6" s="64">
        <v>42705</v>
      </c>
      <c r="X6" s="64" t="s">
        <v>213</v>
      </c>
      <c r="Y6" s="32" t="s">
        <v>6</v>
      </c>
      <c r="Z6" s="32" t="s">
        <v>1</v>
      </c>
      <c r="AA6" s="34" t="s">
        <v>2</v>
      </c>
    </row>
    <row r="7" spans="1:27" s="7" customFormat="1" ht="34.5" customHeight="1" x14ac:dyDescent="0.25">
      <c r="A7" s="478" t="s">
        <v>26</v>
      </c>
      <c r="B7" s="479" t="s">
        <v>8</v>
      </c>
      <c r="C7" s="450" t="s">
        <v>42</v>
      </c>
      <c r="D7" s="35" t="s">
        <v>31</v>
      </c>
      <c r="E7" s="35"/>
      <c r="F7" s="35">
        <v>1</v>
      </c>
      <c r="G7" s="35">
        <v>1</v>
      </c>
      <c r="H7" s="35"/>
      <c r="I7" s="35"/>
      <c r="J7" s="107" t="s">
        <v>147</v>
      </c>
      <c r="K7" s="89" t="s">
        <v>139</v>
      </c>
      <c r="L7" s="214">
        <v>0.65</v>
      </c>
      <c r="M7" s="214">
        <v>0.65</v>
      </c>
      <c r="N7" s="172">
        <v>3.87</v>
      </c>
      <c r="O7" s="214">
        <v>0.65</v>
      </c>
      <c r="P7" s="214">
        <v>0.68</v>
      </c>
      <c r="Q7" s="214">
        <v>0.83</v>
      </c>
      <c r="R7" s="214">
        <v>0.66</v>
      </c>
      <c r="S7" s="234">
        <v>0.82</v>
      </c>
      <c r="T7" s="234">
        <v>0.64</v>
      </c>
      <c r="U7" s="234">
        <v>0.78</v>
      </c>
      <c r="V7" s="234">
        <v>0.71</v>
      </c>
      <c r="W7" s="234">
        <v>0.86</v>
      </c>
      <c r="X7" s="184">
        <f>AVERAGE(L7:W7)</f>
        <v>0.98333333333333339</v>
      </c>
      <c r="Y7" s="35" t="s">
        <v>15</v>
      </c>
      <c r="Z7" s="35" t="s">
        <v>5</v>
      </c>
      <c r="AA7" s="152" t="s">
        <v>149</v>
      </c>
    </row>
    <row r="8" spans="1:27" s="7" customFormat="1" ht="24.75" customHeight="1" x14ac:dyDescent="0.25">
      <c r="A8" s="452"/>
      <c r="B8" s="454"/>
      <c r="C8" s="447"/>
      <c r="D8" s="1" t="s">
        <v>36</v>
      </c>
      <c r="E8" s="1"/>
      <c r="F8" s="1">
        <v>1</v>
      </c>
      <c r="G8" s="1">
        <v>1</v>
      </c>
      <c r="H8" s="1"/>
      <c r="I8" s="1"/>
      <c r="J8" s="106" t="s">
        <v>195</v>
      </c>
      <c r="K8" s="25" t="s">
        <v>180</v>
      </c>
      <c r="L8" s="214">
        <v>0.95</v>
      </c>
      <c r="M8" s="214">
        <v>0.95</v>
      </c>
      <c r="N8" s="172">
        <v>1</v>
      </c>
      <c r="O8" s="227">
        <v>0.94</v>
      </c>
      <c r="P8" s="227">
        <v>0.94</v>
      </c>
      <c r="Q8" s="227">
        <v>0.97</v>
      </c>
      <c r="R8" s="227">
        <v>0.93</v>
      </c>
      <c r="S8" s="227">
        <v>0.98</v>
      </c>
      <c r="T8" s="214">
        <v>0.97</v>
      </c>
      <c r="U8" s="184">
        <v>1.06</v>
      </c>
      <c r="V8" s="184">
        <v>1.07</v>
      </c>
      <c r="W8" s="184">
        <v>1.03</v>
      </c>
      <c r="X8" s="234">
        <f>AVERAGE(L8:W8)</f>
        <v>0.98249999999999993</v>
      </c>
      <c r="Y8" s="116" t="s">
        <v>24</v>
      </c>
      <c r="Z8" s="35" t="s">
        <v>5</v>
      </c>
      <c r="AA8" s="4" t="s">
        <v>16</v>
      </c>
    </row>
    <row r="9" spans="1:27" s="7" customFormat="1" ht="38.25" customHeight="1" x14ac:dyDescent="0.25">
      <c r="A9" s="452"/>
      <c r="B9" s="454"/>
      <c r="C9" s="447"/>
      <c r="D9" s="1" t="s">
        <v>214</v>
      </c>
      <c r="E9" s="1"/>
      <c r="F9" s="1">
        <v>1</v>
      </c>
      <c r="H9" s="1">
        <v>1</v>
      </c>
      <c r="I9" s="1"/>
      <c r="J9" s="15" t="s">
        <v>215</v>
      </c>
      <c r="K9" s="25" t="s">
        <v>216</v>
      </c>
      <c r="L9" s="215"/>
      <c r="M9" s="216"/>
      <c r="N9" s="181">
        <v>0.11509999999999999</v>
      </c>
      <c r="O9" s="215"/>
      <c r="P9" s="215"/>
      <c r="Q9" s="181">
        <v>0.13300000000000001</v>
      </c>
      <c r="R9" s="215"/>
      <c r="S9" s="215"/>
      <c r="T9" s="181">
        <v>0.1439</v>
      </c>
      <c r="U9" s="215"/>
      <c r="V9" s="215"/>
      <c r="W9" s="181">
        <v>0.13300000000000001</v>
      </c>
      <c r="X9" s="245">
        <f>(+N9+Q9+T9+W9)/4</f>
        <v>0.13125000000000001</v>
      </c>
      <c r="Y9" s="75" t="s">
        <v>148</v>
      </c>
      <c r="Z9" s="1" t="s">
        <v>19</v>
      </c>
      <c r="AA9" s="152" t="s">
        <v>149</v>
      </c>
    </row>
    <row r="10" spans="1:27" s="7" customFormat="1" ht="38.25" customHeight="1" x14ac:dyDescent="0.25">
      <c r="A10" s="452"/>
      <c r="B10" s="454"/>
      <c r="C10" s="447"/>
      <c r="D10" s="1" t="s">
        <v>217</v>
      </c>
      <c r="E10" s="1"/>
      <c r="F10" s="1">
        <v>1</v>
      </c>
      <c r="H10" s="1">
        <v>1</v>
      </c>
      <c r="I10" s="1"/>
      <c r="J10" s="15" t="s">
        <v>218</v>
      </c>
      <c r="K10" s="25" t="s">
        <v>248</v>
      </c>
      <c r="L10" s="215"/>
      <c r="M10" s="215"/>
      <c r="N10" s="246">
        <v>8.43E-2</v>
      </c>
      <c r="O10" s="215"/>
      <c r="P10" s="215"/>
      <c r="Q10" s="181">
        <v>6.6500000000000004E-2</v>
      </c>
      <c r="R10" s="215"/>
      <c r="S10" s="215"/>
      <c r="T10" s="181">
        <v>5.6000000000000001E-2</v>
      </c>
      <c r="U10" s="215"/>
      <c r="V10" s="215"/>
      <c r="W10" s="181">
        <v>6.2300000000000001E-2</v>
      </c>
      <c r="X10" s="245">
        <f>(+N10+Q10+T10+W10)/4</f>
        <v>6.7275000000000001E-2</v>
      </c>
      <c r="Y10" s="75" t="s">
        <v>148</v>
      </c>
      <c r="Z10" s="1" t="s">
        <v>19</v>
      </c>
      <c r="AA10" s="152" t="s">
        <v>149</v>
      </c>
    </row>
    <row r="11" spans="1:27" s="7" customFormat="1" ht="25.5" customHeight="1" x14ac:dyDescent="0.25">
      <c r="A11" s="452"/>
      <c r="B11" s="454"/>
      <c r="C11" s="447"/>
      <c r="D11" s="1" t="s">
        <v>226</v>
      </c>
      <c r="E11" s="1"/>
      <c r="F11" s="1">
        <v>1</v>
      </c>
      <c r="G11" s="1"/>
      <c r="H11" s="1">
        <v>1</v>
      </c>
      <c r="I11" s="1"/>
      <c r="J11" s="15" t="s">
        <v>191</v>
      </c>
      <c r="K11" s="25" t="s">
        <v>192</v>
      </c>
      <c r="L11" s="173">
        <v>14</v>
      </c>
      <c r="M11" s="174">
        <v>13</v>
      </c>
      <c r="N11" s="174">
        <v>13</v>
      </c>
      <c r="O11" s="247">
        <v>15</v>
      </c>
      <c r="P11" s="173">
        <v>14</v>
      </c>
      <c r="Q11" s="173">
        <v>14</v>
      </c>
      <c r="R11" s="218">
        <v>17</v>
      </c>
      <c r="S11" s="218">
        <v>16</v>
      </c>
      <c r="T11" s="218">
        <v>18.350000000000001</v>
      </c>
      <c r="U11" s="218">
        <v>16.55</v>
      </c>
      <c r="V11" s="218">
        <v>15.74</v>
      </c>
      <c r="W11" s="218">
        <v>16.399999999999999</v>
      </c>
      <c r="X11" s="242">
        <f>AVERAGE(L11:W11)</f>
        <v>15.253333333333336</v>
      </c>
      <c r="Y11" s="75" t="s">
        <v>24</v>
      </c>
      <c r="Z11" s="1" t="s">
        <v>5</v>
      </c>
      <c r="AA11" s="4" t="s">
        <v>16</v>
      </c>
    </row>
    <row r="12" spans="1:27" s="7" customFormat="1" ht="20.399999999999999" x14ac:dyDescent="0.25">
      <c r="A12" s="452"/>
      <c r="B12" s="454"/>
      <c r="C12" s="447"/>
      <c r="D12" s="1" t="s">
        <v>34</v>
      </c>
      <c r="E12" s="1"/>
      <c r="F12" s="1">
        <v>1</v>
      </c>
      <c r="G12" s="1">
        <v>1</v>
      </c>
      <c r="H12" s="1"/>
      <c r="I12" s="1"/>
      <c r="J12" s="106" t="s">
        <v>227</v>
      </c>
      <c r="K12" s="25" t="s">
        <v>180</v>
      </c>
      <c r="L12" s="176">
        <v>1</v>
      </c>
      <c r="M12" s="176">
        <v>1.01</v>
      </c>
      <c r="N12" s="176">
        <v>1</v>
      </c>
      <c r="O12" s="176">
        <v>1.01</v>
      </c>
      <c r="P12" s="176">
        <v>1</v>
      </c>
      <c r="Q12" s="176">
        <v>1</v>
      </c>
      <c r="R12" s="176">
        <v>1</v>
      </c>
      <c r="S12" s="176">
        <v>1</v>
      </c>
      <c r="T12" s="176">
        <v>1</v>
      </c>
      <c r="U12" s="176">
        <v>1</v>
      </c>
      <c r="V12" s="176">
        <v>1</v>
      </c>
      <c r="W12" s="176">
        <v>1</v>
      </c>
      <c r="X12" s="184">
        <f>AVERAGE(L12:W12)</f>
        <v>1.0016666666666667</v>
      </c>
      <c r="Y12" s="75" t="s">
        <v>117</v>
      </c>
      <c r="Z12" s="1" t="s">
        <v>5</v>
      </c>
      <c r="AA12" s="4" t="s">
        <v>16</v>
      </c>
    </row>
    <row r="13" spans="1:27" s="7" customFormat="1" ht="40.799999999999997" x14ac:dyDescent="0.25">
      <c r="A13" s="452"/>
      <c r="B13" s="454"/>
      <c r="C13" s="447"/>
      <c r="D13" s="1" t="s">
        <v>93</v>
      </c>
      <c r="E13" s="1"/>
      <c r="F13" s="1">
        <v>1</v>
      </c>
      <c r="G13" s="1"/>
      <c r="H13" s="1">
        <v>1</v>
      </c>
      <c r="I13" s="1"/>
      <c r="J13" s="15" t="s">
        <v>219</v>
      </c>
      <c r="K13" s="18" t="s">
        <v>201</v>
      </c>
      <c r="L13" s="210"/>
      <c r="M13" s="172">
        <v>1</v>
      </c>
      <c r="N13" s="210"/>
      <c r="O13" s="172">
        <v>1</v>
      </c>
      <c r="P13" s="210"/>
      <c r="Q13" s="172">
        <v>1</v>
      </c>
      <c r="R13" s="210"/>
      <c r="S13" s="176">
        <v>1</v>
      </c>
      <c r="T13" s="210"/>
      <c r="U13" s="172">
        <v>1</v>
      </c>
      <c r="V13" s="210"/>
      <c r="W13" s="172">
        <v>1</v>
      </c>
      <c r="X13" s="184">
        <f>(+M13+O13+Q13+S13+U13+W13)/6</f>
        <v>1</v>
      </c>
      <c r="Y13" s="75" t="s">
        <v>117</v>
      </c>
      <c r="Z13" s="1" t="s">
        <v>119</v>
      </c>
      <c r="AA13" s="4" t="s">
        <v>16</v>
      </c>
    </row>
    <row r="14" spans="1:27" s="7" customFormat="1" ht="35.25" customHeight="1" x14ac:dyDescent="0.25">
      <c r="A14" s="452"/>
      <c r="B14" s="454"/>
      <c r="C14" s="447"/>
      <c r="D14" s="1" t="s">
        <v>94</v>
      </c>
      <c r="E14" s="1"/>
      <c r="F14" s="1">
        <v>1</v>
      </c>
      <c r="G14" s="1">
        <v>1</v>
      </c>
      <c r="H14" s="1"/>
      <c r="I14" s="1"/>
      <c r="J14" s="106" t="s">
        <v>228</v>
      </c>
      <c r="K14" s="25" t="s">
        <v>211</v>
      </c>
      <c r="L14" s="210"/>
      <c r="M14" s="172">
        <v>0.78</v>
      </c>
      <c r="N14" s="210"/>
      <c r="O14" s="172">
        <v>0.67</v>
      </c>
      <c r="P14" s="210"/>
      <c r="Q14" s="235">
        <v>0.89</v>
      </c>
      <c r="R14" s="210"/>
      <c r="S14" s="172">
        <v>0.44</v>
      </c>
      <c r="T14" s="210"/>
      <c r="U14" s="172">
        <v>0.67</v>
      </c>
      <c r="V14" s="210"/>
      <c r="W14" s="172">
        <v>0.67</v>
      </c>
      <c r="X14" s="184">
        <f>(+M14+O14+Q14+S14+U14+W14)/6</f>
        <v>0.68666666666666665</v>
      </c>
      <c r="Y14" s="75" t="s">
        <v>117</v>
      </c>
      <c r="Z14" s="1" t="s">
        <v>119</v>
      </c>
      <c r="AA14" s="4" t="s">
        <v>16</v>
      </c>
    </row>
    <row r="15" spans="1:27" s="7" customFormat="1" ht="30.6" x14ac:dyDescent="0.25">
      <c r="A15" s="452"/>
      <c r="B15" s="454"/>
      <c r="C15" s="447"/>
      <c r="D15" s="1" t="s">
        <v>95</v>
      </c>
      <c r="E15" s="1"/>
      <c r="F15" s="1">
        <v>1</v>
      </c>
      <c r="G15" s="1"/>
      <c r="H15" s="1"/>
      <c r="I15" s="1">
        <v>1</v>
      </c>
      <c r="J15" s="106" t="s">
        <v>229</v>
      </c>
      <c r="K15" s="220" t="s">
        <v>178</v>
      </c>
      <c r="L15" s="226">
        <v>175</v>
      </c>
      <c r="M15" s="226">
        <v>168</v>
      </c>
      <c r="N15" s="226">
        <v>220</v>
      </c>
      <c r="O15" s="175">
        <v>138</v>
      </c>
      <c r="P15" s="175">
        <v>567</v>
      </c>
      <c r="Q15" s="175">
        <v>128</v>
      </c>
      <c r="R15" s="175">
        <v>136</v>
      </c>
      <c r="S15" s="175">
        <v>142</v>
      </c>
      <c r="T15" s="175">
        <v>347</v>
      </c>
      <c r="U15" s="175">
        <v>149</v>
      </c>
      <c r="V15" s="236">
        <v>89</v>
      </c>
      <c r="W15" s="175">
        <v>231</v>
      </c>
      <c r="X15" s="242">
        <f>AVERAGE(L15:W15)</f>
        <v>207.5</v>
      </c>
      <c r="Y15" s="1" t="s">
        <v>117</v>
      </c>
      <c r="Z15" s="1" t="s">
        <v>5</v>
      </c>
      <c r="AA15" s="4" t="s">
        <v>16</v>
      </c>
    </row>
    <row r="16" spans="1:27" s="7" customFormat="1" ht="33.75" customHeight="1" x14ac:dyDescent="0.25">
      <c r="A16" s="452"/>
      <c r="B16" s="454"/>
      <c r="C16" s="447"/>
      <c r="D16" s="1" t="s">
        <v>96</v>
      </c>
      <c r="E16" s="1"/>
      <c r="F16" s="1">
        <v>1</v>
      </c>
      <c r="G16" s="1">
        <v>1</v>
      </c>
      <c r="H16" s="1"/>
      <c r="I16" s="1"/>
      <c r="J16" s="106" t="s">
        <v>97</v>
      </c>
      <c r="K16" s="26">
        <v>1</v>
      </c>
      <c r="L16" s="210"/>
      <c r="M16" s="210"/>
      <c r="N16" s="172">
        <v>1</v>
      </c>
      <c r="O16" s="210"/>
      <c r="P16" s="210"/>
      <c r="Q16" s="172">
        <v>1</v>
      </c>
      <c r="R16" s="210"/>
      <c r="S16" s="210"/>
      <c r="T16" s="172">
        <v>1</v>
      </c>
      <c r="U16" s="210"/>
      <c r="V16" s="210"/>
      <c r="W16" s="172">
        <v>1</v>
      </c>
      <c r="X16" s="184">
        <f>(+N16+Q16+T16+W16)/4</f>
        <v>1</v>
      </c>
      <c r="Y16" s="75" t="s">
        <v>230</v>
      </c>
      <c r="Z16" s="1" t="s">
        <v>19</v>
      </c>
      <c r="AA16" s="4" t="s">
        <v>16</v>
      </c>
    </row>
    <row r="17" spans="1:28" s="7" customFormat="1" ht="32.25" customHeight="1" x14ac:dyDescent="0.25">
      <c r="A17" s="456"/>
      <c r="B17" s="450"/>
      <c r="C17" s="447"/>
      <c r="D17" s="1" t="s">
        <v>98</v>
      </c>
      <c r="E17" s="1">
        <v>1</v>
      </c>
      <c r="F17" s="1"/>
      <c r="G17" s="1">
        <v>1</v>
      </c>
      <c r="H17" s="1"/>
      <c r="I17" s="1"/>
      <c r="J17" s="106" t="s">
        <v>99</v>
      </c>
      <c r="K17" s="18" t="s">
        <v>201</v>
      </c>
      <c r="L17" s="210"/>
      <c r="M17" s="210"/>
      <c r="N17" s="172">
        <v>1</v>
      </c>
      <c r="O17" s="210"/>
      <c r="P17" s="210"/>
      <c r="Q17" s="172">
        <v>1</v>
      </c>
      <c r="R17" s="210"/>
      <c r="S17" s="210"/>
      <c r="T17" s="172">
        <v>1</v>
      </c>
      <c r="U17" s="210"/>
      <c r="V17" s="210"/>
      <c r="W17" s="172">
        <v>1</v>
      </c>
      <c r="X17" s="184">
        <f>(+N17+Q17+T17+W17)/4</f>
        <v>1</v>
      </c>
      <c r="Y17" s="75" t="s">
        <v>230</v>
      </c>
      <c r="Z17" s="1" t="s">
        <v>19</v>
      </c>
      <c r="AA17" s="4" t="s">
        <v>16</v>
      </c>
    </row>
    <row r="18" spans="1:28" s="7" customFormat="1" ht="30.6" x14ac:dyDescent="0.25">
      <c r="A18" s="451" t="s">
        <v>12</v>
      </c>
      <c r="B18" s="449" t="s">
        <v>10</v>
      </c>
      <c r="C18" s="1" t="s">
        <v>74</v>
      </c>
      <c r="D18" s="75" t="s">
        <v>231</v>
      </c>
      <c r="E18" s="1"/>
      <c r="F18" s="1">
        <v>1</v>
      </c>
      <c r="G18" s="1"/>
      <c r="H18" s="1">
        <v>1</v>
      </c>
      <c r="I18" s="1"/>
      <c r="J18" s="106" t="s">
        <v>186</v>
      </c>
      <c r="K18" s="25" t="s">
        <v>146</v>
      </c>
      <c r="L18" s="172">
        <v>0.65</v>
      </c>
      <c r="M18" s="172">
        <v>0.51</v>
      </c>
      <c r="N18" s="180">
        <v>0.67</v>
      </c>
      <c r="O18" s="180">
        <v>0.53</v>
      </c>
      <c r="P18" s="233">
        <v>1.2</v>
      </c>
      <c r="Q18" s="233">
        <v>1.24</v>
      </c>
      <c r="R18" s="172">
        <v>0.51</v>
      </c>
      <c r="S18" s="176">
        <v>0.77</v>
      </c>
      <c r="T18" s="176">
        <v>0.62</v>
      </c>
      <c r="U18" s="176">
        <v>0.88</v>
      </c>
      <c r="V18" s="176">
        <v>0.59</v>
      </c>
      <c r="W18" s="233">
        <v>1.82</v>
      </c>
      <c r="X18" s="184">
        <f>AVERAGE(L18:W18)</f>
        <v>0.83250000000000002</v>
      </c>
      <c r="Y18" s="75" t="s">
        <v>15</v>
      </c>
      <c r="Z18" s="1" t="s">
        <v>5</v>
      </c>
      <c r="AA18" s="152" t="s">
        <v>181</v>
      </c>
      <c r="AB18" s="153"/>
    </row>
    <row r="19" spans="1:28" s="7" customFormat="1" ht="20.399999999999999" x14ac:dyDescent="0.25">
      <c r="A19" s="452"/>
      <c r="B19" s="454"/>
      <c r="C19" s="447" t="s">
        <v>43</v>
      </c>
      <c r="D19" s="75" t="s">
        <v>232</v>
      </c>
      <c r="E19" s="75"/>
      <c r="F19" s="75">
        <v>1</v>
      </c>
      <c r="G19" s="75"/>
      <c r="H19" s="75"/>
      <c r="I19" s="75">
        <v>1</v>
      </c>
      <c r="J19" s="106" t="s">
        <v>197</v>
      </c>
      <c r="K19" s="18" t="s">
        <v>200</v>
      </c>
      <c r="L19" s="180">
        <v>0.12</v>
      </c>
      <c r="M19" s="180">
        <v>0.12</v>
      </c>
      <c r="N19" s="180">
        <v>0.12</v>
      </c>
      <c r="O19" s="180">
        <v>0.12</v>
      </c>
      <c r="P19" s="180">
        <v>0.12</v>
      </c>
      <c r="Q19" s="180">
        <v>0.12</v>
      </c>
      <c r="R19" s="180">
        <v>0.12</v>
      </c>
      <c r="S19" s="180">
        <v>0.13</v>
      </c>
      <c r="T19" s="180">
        <v>0.12</v>
      </c>
      <c r="U19" s="180">
        <v>0.12</v>
      </c>
      <c r="V19" s="180">
        <v>0.12</v>
      </c>
      <c r="W19" s="180">
        <v>0.12</v>
      </c>
      <c r="X19" s="184">
        <f>AVERAGE(L19:W19)</f>
        <v>0.12083333333333335</v>
      </c>
      <c r="Y19" s="75" t="s">
        <v>143</v>
      </c>
      <c r="Z19" s="1" t="s">
        <v>5</v>
      </c>
      <c r="AA19" s="152" t="s">
        <v>182</v>
      </c>
      <c r="AB19" s="153"/>
    </row>
    <row r="20" spans="1:28" s="7" customFormat="1" ht="37.5" customHeight="1" x14ac:dyDescent="0.25">
      <c r="A20" s="452"/>
      <c r="B20" s="454"/>
      <c r="C20" s="447"/>
      <c r="D20" s="75" t="s">
        <v>204</v>
      </c>
      <c r="E20" s="75">
        <v>1</v>
      </c>
      <c r="F20" s="75"/>
      <c r="G20" s="75"/>
      <c r="H20" s="75">
        <v>1</v>
      </c>
      <c r="I20" s="75"/>
      <c r="J20" s="106" t="s">
        <v>206</v>
      </c>
      <c r="K20" s="25" t="s">
        <v>208</v>
      </c>
      <c r="L20" s="178">
        <v>0.1368</v>
      </c>
      <c r="M20" s="178">
        <v>0.19409999999999999</v>
      </c>
      <c r="N20" s="239">
        <v>0.23699999999999999</v>
      </c>
      <c r="O20" s="178">
        <v>0.18</v>
      </c>
      <c r="P20" s="178">
        <v>0.1416</v>
      </c>
      <c r="Q20" s="178">
        <v>0.11990000000000001</v>
      </c>
      <c r="R20" s="178">
        <v>0.1943</v>
      </c>
      <c r="S20" s="178">
        <v>0.1211</v>
      </c>
      <c r="T20" s="178">
        <v>0.1714</v>
      </c>
      <c r="U20" s="178">
        <v>0.1094</v>
      </c>
      <c r="V20" s="178">
        <v>0.20810000000000001</v>
      </c>
      <c r="W20" s="178">
        <v>0.1449</v>
      </c>
      <c r="X20" s="184">
        <f>AVERAGE(L20:W20)</f>
        <v>0.16321666666666665</v>
      </c>
      <c r="Y20" s="75" t="s">
        <v>143</v>
      </c>
      <c r="Z20" s="1" t="s">
        <v>5</v>
      </c>
      <c r="AA20" s="152" t="s">
        <v>182</v>
      </c>
      <c r="AB20" s="153"/>
    </row>
    <row r="21" spans="1:28" s="7" customFormat="1" ht="39.6" x14ac:dyDescent="0.25">
      <c r="A21" s="452"/>
      <c r="B21" s="454"/>
      <c r="C21" s="447"/>
      <c r="D21" s="1" t="s">
        <v>33</v>
      </c>
      <c r="E21" s="1"/>
      <c r="F21" s="1">
        <v>1</v>
      </c>
      <c r="G21" s="1">
        <v>1</v>
      </c>
      <c r="H21" s="1"/>
      <c r="I21" s="1"/>
      <c r="J21" s="106" t="s">
        <v>114</v>
      </c>
      <c r="K21" s="18" t="s">
        <v>124</v>
      </c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180">
        <v>0.1623</v>
      </c>
      <c r="X21" s="184">
        <f>+W21</f>
        <v>0.1623</v>
      </c>
      <c r="Y21" s="75" t="s">
        <v>15</v>
      </c>
      <c r="Z21" s="1" t="s">
        <v>3</v>
      </c>
      <c r="AA21" s="152" t="s">
        <v>183</v>
      </c>
    </row>
    <row r="22" spans="1:28" s="7" customFormat="1" ht="43.5" customHeight="1" x14ac:dyDescent="0.25">
      <c r="A22" s="452"/>
      <c r="B22" s="454"/>
      <c r="C22" s="447" t="s">
        <v>127</v>
      </c>
      <c r="D22" s="75" t="s">
        <v>100</v>
      </c>
      <c r="E22" s="1"/>
      <c r="F22" s="1">
        <v>1</v>
      </c>
      <c r="G22" s="1">
        <v>1</v>
      </c>
      <c r="H22" s="1"/>
      <c r="I22" s="1"/>
      <c r="J22" s="106" t="s">
        <v>82</v>
      </c>
      <c r="K22" s="67" t="s">
        <v>171</v>
      </c>
      <c r="L22" s="210"/>
      <c r="M22" s="210"/>
      <c r="N22" s="180">
        <v>1</v>
      </c>
      <c r="O22" s="210"/>
      <c r="P22" s="210"/>
      <c r="Q22" s="180">
        <v>1</v>
      </c>
      <c r="R22" s="210"/>
      <c r="S22" s="210"/>
      <c r="T22" s="172">
        <v>1</v>
      </c>
      <c r="U22" s="210"/>
      <c r="V22" s="210"/>
      <c r="W22" s="172">
        <v>1</v>
      </c>
      <c r="X22" s="184">
        <f>(+N22+Q22+T22+W22)/4</f>
        <v>1</v>
      </c>
      <c r="Y22" s="75" t="s">
        <v>233</v>
      </c>
      <c r="Z22" s="1" t="s">
        <v>19</v>
      </c>
      <c r="AA22" s="4" t="s">
        <v>7</v>
      </c>
    </row>
    <row r="23" spans="1:28" s="7" customFormat="1" ht="46.5" customHeight="1" x14ac:dyDescent="0.25">
      <c r="A23" s="452"/>
      <c r="B23" s="454"/>
      <c r="C23" s="447"/>
      <c r="D23" s="1" t="s">
        <v>101</v>
      </c>
      <c r="E23" s="1">
        <v>1</v>
      </c>
      <c r="F23" s="1"/>
      <c r="G23" s="1">
        <v>1</v>
      </c>
      <c r="H23" s="1"/>
      <c r="I23" s="1"/>
      <c r="J23" s="106" t="s">
        <v>102</v>
      </c>
      <c r="K23" s="67" t="s">
        <v>112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</v>
      </c>
      <c r="V23" s="172">
        <v>0</v>
      </c>
      <c r="W23" s="172">
        <v>0</v>
      </c>
      <c r="X23" s="184">
        <f>AVERAGE(L23:W23)</f>
        <v>0</v>
      </c>
      <c r="Y23" s="75" t="s">
        <v>117</v>
      </c>
      <c r="Z23" s="1" t="s">
        <v>5</v>
      </c>
      <c r="AA23" s="4" t="s">
        <v>16</v>
      </c>
    </row>
    <row r="24" spans="1:28" s="7" customFormat="1" ht="55.5" customHeight="1" x14ac:dyDescent="0.25">
      <c r="A24" s="456"/>
      <c r="B24" s="450"/>
      <c r="C24" s="170" t="s">
        <v>128</v>
      </c>
      <c r="D24" s="1" t="s">
        <v>110</v>
      </c>
      <c r="E24" s="1"/>
      <c r="F24" s="1">
        <v>1</v>
      </c>
      <c r="G24" s="1">
        <v>1</v>
      </c>
      <c r="H24" s="1"/>
      <c r="I24" s="1"/>
      <c r="J24" s="15" t="s">
        <v>111</v>
      </c>
      <c r="K24" s="67">
        <v>1</v>
      </c>
      <c r="L24" s="210"/>
      <c r="M24" s="210"/>
      <c r="N24" s="210"/>
      <c r="O24" s="176">
        <v>1</v>
      </c>
      <c r="P24" s="210"/>
      <c r="Q24" s="210"/>
      <c r="R24" s="210"/>
      <c r="S24" s="176">
        <v>1</v>
      </c>
      <c r="T24" s="210"/>
      <c r="U24" s="210"/>
      <c r="V24" s="210"/>
      <c r="W24" s="176">
        <v>1</v>
      </c>
      <c r="X24" s="184">
        <f>(+O24+S24+W24)/3</f>
        <v>1</v>
      </c>
      <c r="Y24" s="75" t="s">
        <v>234</v>
      </c>
      <c r="Z24" s="1" t="s">
        <v>54</v>
      </c>
      <c r="AA24" s="4" t="s">
        <v>235</v>
      </c>
    </row>
    <row r="25" spans="1:28" s="7" customFormat="1" ht="44.25" customHeight="1" x14ac:dyDescent="0.25">
      <c r="A25" s="451" t="s">
        <v>13</v>
      </c>
      <c r="B25" s="449" t="s">
        <v>9</v>
      </c>
      <c r="C25" s="1" t="s">
        <v>236</v>
      </c>
      <c r="D25" s="1" t="s">
        <v>237</v>
      </c>
      <c r="E25" s="1">
        <v>1</v>
      </c>
      <c r="F25" s="1"/>
      <c r="G25" s="1"/>
      <c r="H25" s="1">
        <v>1</v>
      </c>
      <c r="I25" s="1"/>
      <c r="J25" s="16" t="s">
        <v>160</v>
      </c>
      <c r="K25" s="25" t="s">
        <v>210</v>
      </c>
      <c r="L25" s="210"/>
      <c r="M25" s="210"/>
      <c r="N25" s="210"/>
      <c r="O25" s="210"/>
      <c r="P25" s="210"/>
      <c r="Q25" s="176">
        <v>1</v>
      </c>
      <c r="R25" s="210"/>
      <c r="S25" s="210"/>
      <c r="T25" s="210"/>
      <c r="U25" s="210"/>
      <c r="V25" s="210"/>
      <c r="W25" s="176">
        <v>1</v>
      </c>
      <c r="X25" s="184">
        <f>(+Q25+W25)/2</f>
        <v>1</v>
      </c>
      <c r="Y25" s="75" t="s">
        <v>238</v>
      </c>
      <c r="Z25" s="1" t="s">
        <v>4</v>
      </c>
      <c r="AA25" s="4" t="s">
        <v>239</v>
      </c>
    </row>
    <row r="26" spans="1:28" s="7" customFormat="1" ht="51" x14ac:dyDescent="0.25">
      <c r="A26" s="452"/>
      <c r="B26" s="454"/>
      <c r="C26" s="1" t="s">
        <v>142</v>
      </c>
      <c r="D26" s="75" t="s">
        <v>121</v>
      </c>
      <c r="E26" s="75"/>
      <c r="F26" s="75">
        <v>1</v>
      </c>
      <c r="G26" s="75">
        <v>1</v>
      </c>
      <c r="H26" s="75"/>
      <c r="I26" s="75"/>
      <c r="J26" s="15" t="s">
        <v>109</v>
      </c>
      <c r="K26" s="26" t="s">
        <v>223</v>
      </c>
      <c r="L26" s="233">
        <v>0.78</v>
      </c>
      <c r="M26" s="172">
        <v>0.9</v>
      </c>
      <c r="N26" s="172">
        <v>0.91</v>
      </c>
      <c r="O26" s="172">
        <v>0.87</v>
      </c>
      <c r="P26" s="214">
        <v>0.83</v>
      </c>
      <c r="Q26" s="176">
        <v>0.86</v>
      </c>
      <c r="R26" s="214">
        <v>0.83</v>
      </c>
      <c r="S26" s="176">
        <v>0.87</v>
      </c>
      <c r="T26" s="214">
        <v>0.83</v>
      </c>
      <c r="U26" s="176">
        <v>0.9</v>
      </c>
      <c r="V26" s="214">
        <v>0.78</v>
      </c>
      <c r="W26" s="172">
        <v>0.91</v>
      </c>
      <c r="X26" s="184">
        <f>AVERAGE(L26:W26)</f>
        <v>0.85583333333333333</v>
      </c>
      <c r="Y26" s="75" t="s">
        <v>240</v>
      </c>
      <c r="Z26" s="75" t="s">
        <v>5</v>
      </c>
      <c r="AA26" s="95" t="s">
        <v>123</v>
      </c>
    </row>
    <row r="27" spans="1:28" s="7" customFormat="1" ht="30.6" x14ac:dyDescent="0.25">
      <c r="A27" s="456"/>
      <c r="B27" s="450"/>
      <c r="C27" s="1" t="s">
        <v>241</v>
      </c>
      <c r="D27" s="2" t="s">
        <v>56</v>
      </c>
      <c r="E27" s="2"/>
      <c r="F27" s="1">
        <v>1</v>
      </c>
      <c r="G27" s="2"/>
      <c r="H27" s="2"/>
      <c r="I27" s="1">
        <v>1</v>
      </c>
      <c r="J27" s="16" t="s">
        <v>52</v>
      </c>
      <c r="K27" s="25" t="s">
        <v>135</v>
      </c>
      <c r="L27" s="210"/>
      <c r="M27" s="210"/>
      <c r="N27" s="210"/>
      <c r="O27" s="172">
        <v>0.82320000000000004</v>
      </c>
      <c r="P27" s="210"/>
      <c r="Q27" s="210"/>
      <c r="R27" s="210"/>
      <c r="S27" s="172">
        <v>0.8276</v>
      </c>
      <c r="T27" s="210"/>
      <c r="U27" s="210"/>
      <c r="V27" s="210"/>
      <c r="W27" s="172">
        <v>0.81179999999999997</v>
      </c>
      <c r="X27" s="184">
        <f>+(O27+S27+W27)/3</f>
        <v>0.82086666666666674</v>
      </c>
      <c r="Y27" s="75" t="s">
        <v>24</v>
      </c>
      <c r="Z27" s="1" t="s">
        <v>54</v>
      </c>
      <c r="AA27" s="4" t="s">
        <v>16</v>
      </c>
    </row>
    <row r="28" spans="1:28" s="7" customFormat="1" ht="20.399999999999999" x14ac:dyDescent="0.25">
      <c r="A28" s="451" t="s">
        <v>37</v>
      </c>
      <c r="B28" s="449" t="s">
        <v>35</v>
      </c>
      <c r="C28" s="457" t="s">
        <v>25</v>
      </c>
      <c r="D28" s="1" t="s">
        <v>38</v>
      </c>
      <c r="E28" s="1">
        <v>1</v>
      </c>
      <c r="F28" s="1"/>
      <c r="G28" s="1">
        <v>1</v>
      </c>
      <c r="H28" s="1"/>
      <c r="I28" s="1"/>
      <c r="J28" s="106" t="s">
        <v>46</v>
      </c>
      <c r="K28" s="27" t="s">
        <v>136</v>
      </c>
      <c r="L28" s="172">
        <v>0</v>
      </c>
      <c r="M28" s="172">
        <v>0</v>
      </c>
      <c r="N28" s="172">
        <v>0</v>
      </c>
      <c r="O28" s="172">
        <v>0</v>
      </c>
      <c r="P28" s="172">
        <v>0</v>
      </c>
      <c r="Q28" s="172">
        <v>0</v>
      </c>
      <c r="R28" s="172">
        <v>0</v>
      </c>
      <c r="S28" s="172">
        <v>0</v>
      </c>
      <c r="T28" s="172">
        <v>0</v>
      </c>
      <c r="U28" s="172">
        <v>0</v>
      </c>
      <c r="V28" s="172">
        <v>0</v>
      </c>
      <c r="W28" s="172">
        <v>0</v>
      </c>
      <c r="X28" s="184">
        <f>AVERAGE(L28:W28)</f>
        <v>0</v>
      </c>
      <c r="Y28" s="75" t="s">
        <v>24</v>
      </c>
      <c r="Z28" s="1" t="s">
        <v>5</v>
      </c>
      <c r="AA28" s="4" t="s">
        <v>16</v>
      </c>
    </row>
    <row r="29" spans="1:28" s="7" customFormat="1" ht="47.25" customHeight="1" x14ac:dyDescent="0.25">
      <c r="A29" s="452"/>
      <c r="B29" s="454"/>
      <c r="C29" s="457"/>
      <c r="D29" s="447" t="s">
        <v>39</v>
      </c>
      <c r="E29" s="447"/>
      <c r="F29" s="447">
        <v>1</v>
      </c>
      <c r="G29" s="447">
        <v>1</v>
      </c>
      <c r="H29" s="447"/>
      <c r="I29" s="447"/>
      <c r="J29" s="15" t="s">
        <v>17</v>
      </c>
      <c r="K29" s="222" t="s">
        <v>137</v>
      </c>
      <c r="L29" s="233">
        <v>0.92</v>
      </c>
      <c r="M29" s="176">
        <v>0.99</v>
      </c>
      <c r="N29" s="176">
        <v>0.98</v>
      </c>
      <c r="O29" s="176">
        <v>0.98</v>
      </c>
      <c r="P29" s="176">
        <v>0.98</v>
      </c>
      <c r="Q29" s="233">
        <v>0.97</v>
      </c>
      <c r="R29" s="176">
        <v>0.99</v>
      </c>
      <c r="S29" s="176">
        <v>0.99</v>
      </c>
      <c r="T29" s="176">
        <v>0.98</v>
      </c>
      <c r="U29" s="176">
        <v>0.99</v>
      </c>
      <c r="V29" s="176">
        <v>0.99</v>
      </c>
      <c r="W29" s="176">
        <v>0.99</v>
      </c>
      <c r="X29" s="184">
        <f>AVERAGE(L29:W29)</f>
        <v>0.97916666666666663</v>
      </c>
      <c r="Y29" s="75" t="s">
        <v>24</v>
      </c>
      <c r="Z29" s="1" t="s">
        <v>5</v>
      </c>
      <c r="AA29" s="4" t="s">
        <v>16</v>
      </c>
    </row>
    <row r="30" spans="1:28" s="7" customFormat="1" ht="30.6" x14ac:dyDescent="0.25">
      <c r="A30" s="452"/>
      <c r="B30" s="454"/>
      <c r="C30" s="457"/>
      <c r="D30" s="447"/>
      <c r="E30" s="447"/>
      <c r="F30" s="447"/>
      <c r="G30" s="447"/>
      <c r="H30" s="447"/>
      <c r="I30" s="447"/>
      <c r="J30" s="15" t="s">
        <v>167</v>
      </c>
      <c r="K30" s="222" t="s">
        <v>137</v>
      </c>
      <c r="L30" s="176">
        <v>1</v>
      </c>
      <c r="M30" s="176">
        <v>1</v>
      </c>
      <c r="N30" s="176">
        <v>1</v>
      </c>
      <c r="O30" s="176">
        <v>1</v>
      </c>
      <c r="P30" s="176">
        <v>1</v>
      </c>
      <c r="Q30" s="176">
        <v>1</v>
      </c>
      <c r="R30" s="176">
        <v>1</v>
      </c>
      <c r="S30" s="176">
        <v>1</v>
      </c>
      <c r="T30" s="176">
        <v>1</v>
      </c>
      <c r="U30" s="176">
        <v>1</v>
      </c>
      <c r="V30" s="176">
        <v>1</v>
      </c>
      <c r="W30" s="176">
        <v>1</v>
      </c>
      <c r="X30" s="184">
        <f>AVERAGE(L30:W30)</f>
        <v>1</v>
      </c>
      <c r="Y30" s="75" t="s">
        <v>24</v>
      </c>
      <c r="Z30" s="1" t="s">
        <v>5</v>
      </c>
      <c r="AA30" s="4" t="s">
        <v>16</v>
      </c>
    </row>
    <row r="31" spans="1:28" s="7" customFormat="1" ht="30.6" x14ac:dyDescent="0.25">
      <c r="A31" s="452"/>
      <c r="B31" s="454"/>
      <c r="C31" s="447" t="s">
        <v>242</v>
      </c>
      <c r="D31" s="1" t="s">
        <v>76</v>
      </c>
      <c r="E31" s="1">
        <v>1</v>
      </c>
      <c r="F31" s="1"/>
      <c r="G31" s="1">
        <v>1</v>
      </c>
      <c r="H31" s="1"/>
      <c r="I31" s="1"/>
      <c r="J31" s="106" t="s">
        <v>220</v>
      </c>
      <c r="K31" s="25" t="s">
        <v>146</v>
      </c>
      <c r="L31" s="214">
        <v>1.06</v>
      </c>
      <c r="M31" s="172">
        <v>0.09</v>
      </c>
      <c r="N31" s="172">
        <v>0.18</v>
      </c>
      <c r="O31" s="176">
        <v>0.25</v>
      </c>
      <c r="P31" s="176">
        <v>0.33</v>
      </c>
      <c r="Q31" s="176">
        <v>0.41699999999999998</v>
      </c>
      <c r="R31" s="176">
        <v>0.498</v>
      </c>
      <c r="S31" s="176">
        <v>0.58599999999999997</v>
      </c>
      <c r="T31" s="176">
        <v>0.65400000000000003</v>
      </c>
      <c r="U31" s="176">
        <v>0.72399999999999998</v>
      </c>
      <c r="V31" s="176">
        <v>0.79500000000000004</v>
      </c>
      <c r="W31" s="176">
        <v>0.85899999999999999</v>
      </c>
      <c r="X31" s="184">
        <f>AVERAGE(L31:W31)</f>
        <v>0.53691666666666671</v>
      </c>
      <c r="Y31" s="75" t="s">
        <v>243</v>
      </c>
      <c r="Z31" s="1" t="s">
        <v>5</v>
      </c>
      <c r="AA31" s="4" t="s">
        <v>16</v>
      </c>
    </row>
    <row r="32" spans="1:28" s="7" customFormat="1" ht="20.399999999999999" x14ac:dyDescent="0.25">
      <c r="A32" s="452"/>
      <c r="B32" s="454"/>
      <c r="C32" s="447"/>
      <c r="D32" s="1" t="s">
        <v>77</v>
      </c>
      <c r="E32" s="1"/>
      <c r="F32" s="1">
        <v>1</v>
      </c>
      <c r="G32" s="1">
        <v>1</v>
      </c>
      <c r="H32" s="1"/>
      <c r="I32" s="1"/>
      <c r="J32" s="106" t="s">
        <v>52</v>
      </c>
      <c r="K32" s="26" t="s">
        <v>86</v>
      </c>
      <c r="L32" s="210"/>
      <c r="M32" s="210"/>
      <c r="N32" s="210"/>
      <c r="O32" s="172">
        <v>0.87929999999999997</v>
      </c>
      <c r="P32" s="210"/>
      <c r="Q32" s="210"/>
      <c r="R32" s="210"/>
      <c r="S32" s="172">
        <v>0.87690000000000001</v>
      </c>
      <c r="T32" s="210"/>
      <c r="U32" s="210"/>
      <c r="V32" s="210"/>
      <c r="W32" s="172">
        <v>0.82350000000000001</v>
      </c>
      <c r="X32" s="184">
        <f>(+O32+S32+W32)/3</f>
        <v>0.8599</v>
      </c>
      <c r="Y32" s="75" t="s">
        <v>243</v>
      </c>
      <c r="Z32" s="1" t="s">
        <v>54</v>
      </c>
      <c r="AA32" s="4" t="s">
        <v>16</v>
      </c>
    </row>
    <row r="33" spans="1:27" s="7" customFormat="1" ht="20.399999999999999" x14ac:dyDescent="0.25">
      <c r="A33" s="452"/>
      <c r="B33" s="454"/>
      <c r="C33" s="447"/>
      <c r="D33" s="1" t="s">
        <v>78</v>
      </c>
      <c r="E33" s="1">
        <v>1</v>
      </c>
      <c r="F33" s="1"/>
      <c r="G33" s="1">
        <v>1</v>
      </c>
      <c r="H33" s="1"/>
      <c r="I33" s="1"/>
      <c r="J33" s="106" t="s">
        <v>81</v>
      </c>
      <c r="K33" s="26">
        <v>0</v>
      </c>
      <c r="L33" s="176">
        <v>0</v>
      </c>
      <c r="M33" s="176">
        <v>0</v>
      </c>
      <c r="N33" s="176">
        <v>0</v>
      </c>
      <c r="O33" s="176">
        <v>0</v>
      </c>
      <c r="P33" s="176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6">
        <v>0</v>
      </c>
      <c r="W33" s="176">
        <v>0</v>
      </c>
      <c r="X33" s="184">
        <f>AVERAGE(L33:W33)</f>
        <v>0</v>
      </c>
      <c r="Y33" s="75" t="s">
        <v>243</v>
      </c>
      <c r="Z33" s="1" t="s">
        <v>5</v>
      </c>
      <c r="AA33" s="4" t="s">
        <v>16</v>
      </c>
    </row>
    <row r="34" spans="1:27" s="7" customFormat="1" ht="20.399999999999999" x14ac:dyDescent="0.25">
      <c r="A34" s="452"/>
      <c r="B34" s="454"/>
      <c r="C34" s="447"/>
      <c r="D34" s="1" t="s">
        <v>225</v>
      </c>
      <c r="E34" s="1">
        <v>1</v>
      </c>
      <c r="F34" s="1"/>
      <c r="G34" s="1">
        <v>1</v>
      </c>
      <c r="H34" s="1"/>
      <c r="I34" s="1"/>
      <c r="J34" s="106" t="s">
        <v>82</v>
      </c>
      <c r="K34" s="67" t="s">
        <v>212</v>
      </c>
      <c r="L34" s="176">
        <v>1</v>
      </c>
      <c r="M34" s="176">
        <v>1</v>
      </c>
      <c r="N34" s="176">
        <v>1</v>
      </c>
      <c r="O34" s="176">
        <v>1</v>
      </c>
      <c r="P34" s="176">
        <v>1</v>
      </c>
      <c r="Q34" s="176">
        <v>1</v>
      </c>
      <c r="R34" s="176">
        <v>1</v>
      </c>
      <c r="S34" s="176">
        <v>1</v>
      </c>
      <c r="T34" s="176">
        <v>1</v>
      </c>
      <c r="U34" s="176">
        <v>1</v>
      </c>
      <c r="V34" s="176">
        <v>1</v>
      </c>
      <c r="W34" s="176">
        <v>1</v>
      </c>
      <c r="X34" s="184">
        <f>AVERAGE(L34:W34)</f>
        <v>1</v>
      </c>
      <c r="Y34" s="75" t="s">
        <v>243</v>
      </c>
      <c r="Z34" s="1" t="s">
        <v>5</v>
      </c>
      <c r="AA34" s="4" t="s">
        <v>16</v>
      </c>
    </row>
    <row r="35" spans="1:27" s="7" customFormat="1" ht="20.399999999999999" x14ac:dyDescent="0.25">
      <c r="A35" s="452"/>
      <c r="B35" s="454"/>
      <c r="C35" s="447"/>
      <c r="D35" s="1" t="s">
        <v>244</v>
      </c>
      <c r="E35" s="1">
        <v>1</v>
      </c>
      <c r="F35" s="1"/>
      <c r="G35" s="1">
        <v>1</v>
      </c>
      <c r="H35" s="1"/>
      <c r="I35" s="1"/>
      <c r="J35" s="106" t="s">
        <v>83</v>
      </c>
      <c r="K35" s="26">
        <v>1</v>
      </c>
      <c r="L35" s="210"/>
      <c r="M35" s="210"/>
      <c r="N35" s="210"/>
      <c r="O35" s="210"/>
      <c r="P35" s="210"/>
      <c r="Q35" s="210"/>
      <c r="R35" s="210"/>
      <c r="S35" s="210"/>
      <c r="T35" s="244">
        <v>1</v>
      </c>
      <c r="U35" s="210"/>
      <c r="V35" s="210"/>
      <c r="W35" s="210"/>
      <c r="X35" s="184">
        <f>+T35</f>
        <v>1</v>
      </c>
      <c r="Y35" s="75" t="s">
        <v>243</v>
      </c>
      <c r="Z35" s="1" t="s">
        <v>3</v>
      </c>
      <c r="AA35" s="4" t="s">
        <v>16</v>
      </c>
    </row>
    <row r="36" spans="1:27" s="7" customFormat="1" ht="40.5" customHeight="1" x14ac:dyDescent="0.25">
      <c r="A36" s="452"/>
      <c r="B36" s="454"/>
      <c r="C36" s="447"/>
      <c r="D36" s="1" t="s">
        <v>88</v>
      </c>
      <c r="E36" s="1"/>
      <c r="F36" s="1">
        <v>1</v>
      </c>
      <c r="G36" s="1">
        <v>1</v>
      </c>
      <c r="H36" s="1"/>
      <c r="I36" s="1"/>
      <c r="J36" s="15" t="s">
        <v>245</v>
      </c>
      <c r="K36" s="25" t="s">
        <v>166</v>
      </c>
      <c r="L36" s="172">
        <v>0</v>
      </c>
      <c r="M36" s="172">
        <v>0</v>
      </c>
      <c r="N36" s="214">
        <v>1.1299999999999999</v>
      </c>
      <c r="O36" s="172">
        <v>0</v>
      </c>
      <c r="P36" s="172">
        <v>0</v>
      </c>
      <c r="Q36" s="172">
        <v>0.99</v>
      </c>
      <c r="R36" s="172">
        <v>0</v>
      </c>
      <c r="S36" s="172">
        <v>1</v>
      </c>
      <c r="T36" s="172">
        <v>1</v>
      </c>
      <c r="U36" s="172">
        <v>1</v>
      </c>
      <c r="V36" s="172">
        <v>1</v>
      </c>
      <c r="W36" s="172">
        <v>1</v>
      </c>
      <c r="X36" s="184">
        <f>AVERAGE(L36:W36)</f>
        <v>0.59333333333333338</v>
      </c>
      <c r="Y36" s="75" t="s">
        <v>18</v>
      </c>
      <c r="Z36" s="1" t="s">
        <v>5</v>
      </c>
      <c r="AA36" s="4" t="s">
        <v>16</v>
      </c>
    </row>
    <row r="37" spans="1:27" s="7" customFormat="1" ht="20.399999999999999" x14ac:dyDescent="0.25">
      <c r="A37" s="452"/>
      <c r="B37" s="454"/>
      <c r="C37" s="447"/>
      <c r="D37" s="1" t="s">
        <v>89</v>
      </c>
      <c r="E37" s="1">
        <v>1</v>
      </c>
      <c r="F37" s="1"/>
      <c r="G37" s="1">
        <v>1</v>
      </c>
      <c r="H37" s="1"/>
      <c r="I37" s="1"/>
      <c r="J37" s="106" t="s">
        <v>246</v>
      </c>
      <c r="K37" s="25" t="s">
        <v>250</v>
      </c>
      <c r="L37" s="172">
        <v>0.29699999999999999</v>
      </c>
      <c r="M37" s="172">
        <v>0.24</v>
      </c>
      <c r="N37" s="172">
        <v>0.27700000000000002</v>
      </c>
      <c r="O37" s="214">
        <v>1.333</v>
      </c>
      <c r="P37" s="172">
        <v>0.25800000000000001</v>
      </c>
      <c r="Q37" s="172">
        <v>0.192</v>
      </c>
      <c r="R37" s="172">
        <v>0.245</v>
      </c>
      <c r="S37" s="172">
        <v>0.35</v>
      </c>
      <c r="T37" s="214">
        <v>0.42199999999999999</v>
      </c>
      <c r="U37" s="172">
        <v>0.22600000000000001</v>
      </c>
      <c r="V37" s="214">
        <v>0.44500000000000001</v>
      </c>
      <c r="W37" s="177">
        <v>0.17399999999999999</v>
      </c>
      <c r="X37" s="184">
        <f>AVERAGE(L37:W37)</f>
        <v>0.37158333333333338</v>
      </c>
      <c r="Y37" s="75" t="s">
        <v>18</v>
      </c>
      <c r="Z37" s="1" t="s">
        <v>5</v>
      </c>
      <c r="AA37" s="4" t="s">
        <v>16</v>
      </c>
    </row>
    <row r="38" spans="1:27" s="7" customFormat="1" ht="20.399999999999999" x14ac:dyDescent="0.25">
      <c r="A38" s="456"/>
      <c r="B38" s="450"/>
      <c r="C38" s="447"/>
      <c r="D38" s="75" t="s">
        <v>247</v>
      </c>
      <c r="E38" s="1"/>
      <c r="F38" s="1">
        <v>1</v>
      </c>
      <c r="G38" s="1">
        <v>1</v>
      </c>
      <c r="H38" s="1"/>
      <c r="I38" s="1"/>
      <c r="J38" s="106" t="s">
        <v>164</v>
      </c>
      <c r="K38" s="25" t="s">
        <v>165</v>
      </c>
      <c r="L38" s="179">
        <v>-2</v>
      </c>
      <c r="M38" s="179">
        <v>-4</v>
      </c>
      <c r="N38" s="179">
        <v>-1</v>
      </c>
      <c r="O38" s="179">
        <v>-4</v>
      </c>
      <c r="P38" s="179">
        <v>-3</v>
      </c>
      <c r="Q38" s="179">
        <v>0</v>
      </c>
      <c r="R38" s="179">
        <v>-6</v>
      </c>
      <c r="S38" s="179">
        <v>0</v>
      </c>
      <c r="T38" s="179">
        <v>-4</v>
      </c>
      <c r="U38" s="179">
        <v>-3</v>
      </c>
      <c r="V38" s="179">
        <v>-4</v>
      </c>
      <c r="W38" s="179">
        <v>-5</v>
      </c>
      <c r="X38" s="242">
        <f>AVERAGE(L38:W38)</f>
        <v>-3</v>
      </c>
      <c r="Y38" s="1" t="s">
        <v>143</v>
      </c>
      <c r="Z38" s="1" t="s">
        <v>5</v>
      </c>
      <c r="AA38" s="152" t="s">
        <v>149</v>
      </c>
    </row>
    <row r="39" spans="1:27" s="7" customFormat="1" ht="30.75" customHeight="1" x14ac:dyDescent="0.25">
      <c r="A39" s="480" t="s">
        <v>14</v>
      </c>
      <c r="B39" s="447" t="s">
        <v>11</v>
      </c>
      <c r="C39" s="1" t="s">
        <v>44</v>
      </c>
      <c r="D39" s="1" t="s">
        <v>40</v>
      </c>
      <c r="E39" s="1">
        <v>1</v>
      </c>
      <c r="F39" s="1"/>
      <c r="G39" s="1"/>
      <c r="H39" s="1">
        <v>1</v>
      </c>
      <c r="I39" s="1"/>
      <c r="J39" s="16" t="s">
        <v>20</v>
      </c>
      <c r="K39" s="25" t="s">
        <v>139</v>
      </c>
      <c r="L39" s="210"/>
      <c r="M39" s="210"/>
      <c r="N39" s="210"/>
      <c r="O39" s="210"/>
      <c r="P39" s="210"/>
      <c r="Q39" s="172">
        <v>1.5</v>
      </c>
      <c r="R39" s="210"/>
      <c r="S39" s="210"/>
      <c r="T39" s="210"/>
      <c r="U39" s="210"/>
      <c r="V39" s="210"/>
      <c r="W39" s="172">
        <v>1.33</v>
      </c>
      <c r="X39" s="184">
        <f>(+Q39+W39)/2</f>
        <v>1.415</v>
      </c>
      <c r="Y39" s="1" t="s">
        <v>51</v>
      </c>
      <c r="Z39" s="447" t="s">
        <v>4</v>
      </c>
      <c r="AA39" s="4" t="s">
        <v>7</v>
      </c>
    </row>
    <row r="40" spans="1:27" s="7" customFormat="1" ht="39.75" customHeight="1" thickBot="1" x14ac:dyDescent="0.3">
      <c r="A40" s="481"/>
      <c r="B40" s="448"/>
      <c r="C40" s="9" t="s">
        <v>45</v>
      </c>
      <c r="D40" s="9" t="s">
        <v>249</v>
      </c>
      <c r="E40" s="9">
        <v>1</v>
      </c>
      <c r="F40" s="9"/>
      <c r="G40" s="9"/>
      <c r="H40" s="9">
        <v>1</v>
      </c>
      <c r="I40" s="9"/>
      <c r="J40" s="17" t="s">
        <v>21</v>
      </c>
      <c r="K40" s="28" t="s">
        <v>139</v>
      </c>
      <c r="L40" s="210"/>
      <c r="M40" s="210"/>
      <c r="N40" s="210"/>
      <c r="O40" s="210"/>
      <c r="P40" s="210"/>
      <c r="Q40" s="193">
        <v>1</v>
      </c>
      <c r="R40" s="215"/>
      <c r="S40" s="215"/>
      <c r="T40" s="215"/>
      <c r="U40" s="215"/>
      <c r="V40" s="215"/>
      <c r="W40" s="193">
        <v>1</v>
      </c>
      <c r="X40" s="184">
        <f>(+Q40+W40)/2</f>
        <v>1</v>
      </c>
      <c r="Y40" s="9" t="s">
        <v>14</v>
      </c>
      <c r="Z40" s="448"/>
      <c r="AA40" s="11" t="s">
        <v>7</v>
      </c>
    </row>
    <row r="42" spans="1:27" hidden="1" x14ac:dyDescent="0.2">
      <c r="E42" s="8">
        <f>SUM(E7:E41)</f>
        <v>12</v>
      </c>
      <c r="F42" s="8">
        <f>SUM(F7:F41)</f>
        <v>21</v>
      </c>
      <c r="G42" s="8">
        <f>SUM(G7:G41)</f>
        <v>21</v>
      </c>
      <c r="H42" s="8">
        <f>SUM(H7:H41)</f>
        <v>9</v>
      </c>
      <c r="I42" s="8">
        <f>SUM(I7:I41)</f>
        <v>3</v>
      </c>
      <c r="Z42" s="30"/>
    </row>
    <row r="47" spans="1:27" ht="17.399999999999999" x14ac:dyDescent="0.3">
      <c r="P47" s="68"/>
    </row>
    <row r="48" spans="1:27" x14ac:dyDescent="0.2">
      <c r="O48" s="72"/>
    </row>
  </sheetData>
  <mergeCells count="26">
    <mergeCell ref="Z39:Z40"/>
    <mergeCell ref="G29:G30"/>
    <mergeCell ref="H29:H30"/>
    <mergeCell ref="I29:I30"/>
    <mergeCell ref="C31:C38"/>
    <mergeCell ref="D29:D30"/>
    <mergeCell ref="E29:E30"/>
    <mergeCell ref="F29:F30"/>
    <mergeCell ref="A39:A40"/>
    <mergeCell ref="B39:B40"/>
    <mergeCell ref="A28:A38"/>
    <mergeCell ref="B28:B38"/>
    <mergeCell ref="C28:C30"/>
    <mergeCell ref="A18:A24"/>
    <mergeCell ref="B18:B24"/>
    <mergeCell ref="C19:C21"/>
    <mergeCell ref="C22:C23"/>
    <mergeCell ref="A25:A27"/>
    <mergeCell ref="B25:B27"/>
    <mergeCell ref="A1:AA2"/>
    <mergeCell ref="A3:C5"/>
    <mergeCell ref="D3:Y3"/>
    <mergeCell ref="D4:Y5"/>
    <mergeCell ref="A7:A17"/>
    <mergeCell ref="B7:B17"/>
    <mergeCell ref="C7:C17"/>
  </mergeCells>
  <pageMargins left="0.70866141732283472" right="0.19685039370078741" top="0.35433070866141736" bottom="0.35433070866141736" header="0.31496062992125984" footer="0.31496062992125984"/>
  <pageSetup paperSize="5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12</vt:i4>
      </vt:variant>
    </vt:vector>
  </HeadingPairs>
  <TitlesOfParts>
    <vt:vector size="31" baseType="lpstr">
      <vt:lpstr>formato</vt:lpstr>
      <vt:lpstr>Ind Gestion DATOS</vt:lpstr>
      <vt:lpstr>Indicadores totales 2011</vt:lpstr>
      <vt:lpstr>Indicadores totales 2012 </vt:lpstr>
      <vt:lpstr>Indicadores totales 2013</vt:lpstr>
      <vt:lpstr>Indicadores totales 2014</vt:lpstr>
      <vt:lpstr>Indicadores totales 2015</vt:lpstr>
      <vt:lpstr>Indicadores 2015</vt:lpstr>
      <vt:lpstr>Indicadores 2016</vt:lpstr>
      <vt:lpstr>Indicadores 2017</vt:lpstr>
      <vt:lpstr>Indicadores 2018</vt:lpstr>
      <vt:lpstr>indicadores 2019</vt:lpstr>
      <vt:lpstr>INDICADORES 2023</vt:lpstr>
      <vt:lpstr>indicadores 2024</vt:lpstr>
      <vt:lpstr>Indicadores 2025</vt:lpstr>
      <vt:lpstr>Hoja1</vt:lpstr>
      <vt:lpstr>Hoja2</vt:lpstr>
      <vt:lpstr>Hoja3</vt:lpstr>
      <vt:lpstr>Hoja4</vt:lpstr>
      <vt:lpstr>'Indicadores 2015'!Área_de_impresión</vt:lpstr>
      <vt:lpstr>'Indicadores 2016'!Área_de_impresión</vt:lpstr>
      <vt:lpstr>'Indicadores totales 2011'!Área_de_impresión</vt:lpstr>
      <vt:lpstr>'Indicadores totales 2012 '!Área_de_impresión</vt:lpstr>
      <vt:lpstr>'Indicadores totales 2013'!Área_de_impresión</vt:lpstr>
      <vt:lpstr>'Ind Gestion DATOS'!Títulos_a_imprimir</vt:lpstr>
      <vt:lpstr>'Indicadores 2015'!Títulos_a_imprimir</vt:lpstr>
      <vt:lpstr>'Indicadores 2016'!Títulos_a_imprimir</vt:lpstr>
      <vt:lpstr>'Indicadores totales 2011'!Títulos_a_imprimir</vt:lpstr>
      <vt:lpstr>'Indicadores totales 2012 '!Títulos_a_imprimir</vt:lpstr>
      <vt:lpstr>'Indicadores totales 2013'!Títulos_a_imprimir</vt:lpstr>
      <vt:lpstr>'Indicadores totales 2014'!Títulos_a_imprimir</vt:lpstr>
    </vt:vector>
  </TitlesOfParts>
  <Company>CALI-EXPRESO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ING.GINA CAROLINA ALZATE</dc:creator>
  <cp:lastModifiedBy>ALEX BERNAL</cp:lastModifiedBy>
  <cp:lastPrinted>2022-01-19T17:58:26Z</cp:lastPrinted>
  <dcterms:created xsi:type="dcterms:W3CDTF">2003-03-11T22:18:23Z</dcterms:created>
  <dcterms:modified xsi:type="dcterms:W3CDTF">2026-05-11T13:27:54Z</dcterms:modified>
</cp:coreProperties>
</file>