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DOMAINSERVER\Documentos\mpotes\Mis documentos\Equipo Antiguo Monica\Control Interno\AUDITORIAS\2026\"/>
    </mc:Choice>
  </mc:AlternateContent>
  <xr:revisionPtr revIDLastSave="0" documentId="13_ncr:1_{01CB9519-4527-40FB-821C-27EFF1CA2F99}" xr6:coauthVersionLast="47" xr6:coauthVersionMax="47" xr10:uidLastSave="{00000000-0000-0000-0000-000000000000}"/>
  <bookViews>
    <workbookView xWindow="-120" yWindow="-120" windowWidth="29040" windowHeight="15720" firstSheet="1" activeTab="4"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9 RIESGO DEL PROCESO" sheetId="33" r:id="rId9"/>
    <sheet name="10 CONTROL DE CAMBIOS" sheetId="20" r:id="rId10"/>
    <sheet name="11 FORMULAS" sheetId="34" r:id="rId11"/>
    <sheet name="Hoja1" sheetId="39" r:id="rId12"/>
  </sheets>
  <externalReferences>
    <externalReference r:id="rId13"/>
    <externalReference r:id="rId14"/>
  </externalReferences>
  <definedNames>
    <definedName name="_xlnm._FilterDatabase" localSheetId="0" hidden="1">'1 INSTRUCTIVO'!$B$85:$H$119</definedName>
    <definedName name="_xlnm._FilterDatabase" localSheetId="1" hidden="1">'2 CONTEXTO E IDENTIFICACIÓN'!$A$7:$J$8</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CONTROL'!$A$7:$W$91</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RIESGOS'!$A$8:$AX$8</definedName>
    <definedName name="Afectación_Económica">'3 PROBABIL E IMPACTO INHERENTE'!$X$9:$X$14</definedName>
    <definedName name="_xlnm.Print_Area" localSheetId="9">'10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8">'[1]LISTAS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8">'[1]LISTAS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8">'[1]LISTAS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9">'[2]CONTEXTO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'11 FORMULAS'!$A$4:$A$11</definedName>
    <definedName name="_xlnm.Print_Titles" localSheetId="1">'2 CONTEXTO E IDENTIFICACIÓN'!$7:$8</definedName>
    <definedName name="_xlnm.Print_Titles" localSheetId="2">'3 PROBABIL E IMPACTO INHERENTE'!$5:$8</definedName>
    <definedName name="_xlnm.Print_Titles" localSheetId="4">'5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9" l="1"/>
  <c r="R27" i="9"/>
  <c r="S27" i="9"/>
  <c r="N27" i="9"/>
  <c r="K27" i="9"/>
  <c r="L27" i="9"/>
  <c r="T22" i="9"/>
  <c r="S22" i="9"/>
  <c r="R22" i="9"/>
  <c r="N22" i="9"/>
  <c r="L22" i="9"/>
  <c r="K22" i="9"/>
  <c r="K17" i="9"/>
  <c r="R17" i="9" s="1"/>
  <c r="N17" i="9"/>
  <c r="L17" i="9"/>
  <c r="K12" i="9"/>
  <c r="N12" i="9"/>
  <c r="L12" i="9"/>
  <c r="I27" i="9"/>
  <c r="I22" i="9"/>
  <c r="I17" i="9"/>
  <c r="I12" i="9"/>
  <c r="I16" i="9"/>
  <c r="I15" i="9"/>
  <c r="I14" i="9"/>
  <c r="I13" i="9"/>
  <c r="I8" i="9"/>
  <c r="L9" i="9"/>
  <c r="L8" i="9"/>
  <c r="K8" i="9"/>
  <c r="N8" i="9"/>
  <c r="D9" i="15"/>
  <c r="E9" i="15" s="1"/>
  <c r="L10" i="9"/>
  <c r="L11" i="9"/>
  <c r="N9" i="9"/>
  <c r="K9" i="9"/>
  <c r="K10" i="9"/>
  <c r="N10" i="9"/>
  <c r="K11" i="9"/>
  <c r="N11" i="9"/>
  <c r="E2" i="37"/>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8" i="9"/>
  <c r="A84" i="9"/>
  <c r="A80" i="9"/>
  <c r="A76" i="9"/>
  <c r="A72" i="9"/>
  <c r="A68" i="9"/>
  <c r="A64" i="9"/>
  <c r="A60" i="9"/>
  <c r="A56" i="9"/>
  <c r="A52" i="9"/>
  <c r="A48" i="9"/>
  <c r="A44" i="9"/>
  <c r="A40" i="9"/>
  <c r="A36" i="9"/>
  <c r="A32" i="9"/>
  <c r="A28" i="9"/>
  <c r="A23" i="9"/>
  <c r="A18" i="9"/>
  <c r="N91" i="9"/>
  <c r="L91" i="9"/>
  <c r="K91" i="9"/>
  <c r="R91" i="9" s="1"/>
  <c r="I91" i="9"/>
  <c r="N90" i="9"/>
  <c r="L90" i="9"/>
  <c r="K90" i="9"/>
  <c r="I90" i="9"/>
  <c r="N89" i="9"/>
  <c r="L89" i="9"/>
  <c r="K89" i="9"/>
  <c r="I89" i="9"/>
  <c r="N88" i="9"/>
  <c r="L88" i="9"/>
  <c r="K88" i="9"/>
  <c r="R88" i="9" s="1"/>
  <c r="I88" i="9"/>
  <c r="N87" i="9"/>
  <c r="L87" i="9"/>
  <c r="K87" i="9"/>
  <c r="I87" i="9"/>
  <c r="N86" i="9"/>
  <c r="L86" i="9"/>
  <c r="K86" i="9"/>
  <c r="I86" i="9"/>
  <c r="N85" i="9"/>
  <c r="L85" i="9"/>
  <c r="K85" i="9"/>
  <c r="R85" i="9" s="1"/>
  <c r="I85" i="9"/>
  <c r="N84" i="9"/>
  <c r="L84" i="9"/>
  <c r="K84" i="9"/>
  <c r="I84" i="9"/>
  <c r="N83" i="9"/>
  <c r="L83" i="9"/>
  <c r="K83" i="9"/>
  <c r="I83" i="9"/>
  <c r="N82" i="9"/>
  <c r="L82" i="9"/>
  <c r="K82" i="9"/>
  <c r="R82" i="9" s="1"/>
  <c r="I82" i="9"/>
  <c r="N81" i="9"/>
  <c r="L81" i="9"/>
  <c r="K81" i="9"/>
  <c r="I81" i="9"/>
  <c r="N80" i="9"/>
  <c r="L80" i="9"/>
  <c r="K80" i="9"/>
  <c r="I80" i="9"/>
  <c r="N79" i="9"/>
  <c r="L79" i="9"/>
  <c r="K79" i="9"/>
  <c r="R79" i="9" s="1"/>
  <c r="I79" i="9"/>
  <c r="N78" i="9"/>
  <c r="L78" i="9"/>
  <c r="K78" i="9"/>
  <c r="I78" i="9"/>
  <c r="N77" i="9"/>
  <c r="L77" i="9"/>
  <c r="K77" i="9"/>
  <c r="I77" i="9"/>
  <c r="N76" i="9"/>
  <c r="L76" i="9"/>
  <c r="K76" i="9"/>
  <c r="I76" i="9"/>
  <c r="N75" i="9"/>
  <c r="L75" i="9"/>
  <c r="K75" i="9"/>
  <c r="I75" i="9"/>
  <c r="N74" i="9"/>
  <c r="L74" i="9"/>
  <c r="K74" i="9"/>
  <c r="I74" i="9"/>
  <c r="N73" i="9"/>
  <c r="L73" i="9"/>
  <c r="K73" i="9"/>
  <c r="R73" i="9" s="1"/>
  <c r="I73" i="9"/>
  <c r="N72" i="9"/>
  <c r="L72" i="9"/>
  <c r="K72" i="9"/>
  <c r="I72" i="9"/>
  <c r="N71" i="9"/>
  <c r="L71" i="9"/>
  <c r="K71" i="9"/>
  <c r="I71" i="9"/>
  <c r="N70" i="9"/>
  <c r="L70" i="9"/>
  <c r="K70" i="9"/>
  <c r="R70" i="9" s="1"/>
  <c r="I70" i="9"/>
  <c r="N69" i="9"/>
  <c r="L69" i="9"/>
  <c r="K69" i="9"/>
  <c r="I69" i="9"/>
  <c r="N68" i="9"/>
  <c r="L68" i="9"/>
  <c r="K68" i="9"/>
  <c r="I68" i="9"/>
  <c r="N67" i="9"/>
  <c r="L67" i="9"/>
  <c r="K67" i="9"/>
  <c r="R67" i="9"/>
  <c r="I67" i="9"/>
  <c r="N66" i="9"/>
  <c r="L66" i="9"/>
  <c r="K66" i="9"/>
  <c r="I66" i="9"/>
  <c r="N65" i="9"/>
  <c r="L65" i="9"/>
  <c r="K65" i="9"/>
  <c r="I65" i="9"/>
  <c r="N64" i="9"/>
  <c r="L64" i="9"/>
  <c r="K64" i="9"/>
  <c r="I64" i="9"/>
  <c r="N63" i="9"/>
  <c r="L63" i="9"/>
  <c r="K63" i="9"/>
  <c r="I63" i="9"/>
  <c r="N62" i="9"/>
  <c r="L62" i="9"/>
  <c r="K62" i="9"/>
  <c r="I62" i="9"/>
  <c r="N61" i="9"/>
  <c r="L61" i="9"/>
  <c r="K61" i="9"/>
  <c r="R61" i="9" s="1"/>
  <c r="I61" i="9"/>
  <c r="N60" i="9"/>
  <c r="L60" i="9"/>
  <c r="K60" i="9"/>
  <c r="I60" i="9"/>
  <c r="N59" i="9"/>
  <c r="L59" i="9"/>
  <c r="K59" i="9"/>
  <c r="I59" i="9"/>
  <c r="N58" i="9"/>
  <c r="L58" i="9"/>
  <c r="K58" i="9"/>
  <c r="I58" i="9"/>
  <c r="N57" i="9"/>
  <c r="L57" i="9"/>
  <c r="K57" i="9"/>
  <c r="I57" i="9"/>
  <c r="N56" i="9"/>
  <c r="L56" i="9"/>
  <c r="K56" i="9"/>
  <c r="R56" i="9"/>
  <c r="I56" i="9"/>
  <c r="N55" i="9"/>
  <c r="L55" i="9"/>
  <c r="K55" i="9"/>
  <c r="I55" i="9"/>
  <c r="N54" i="9"/>
  <c r="L54" i="9"/>
  <c r="K54" i="9"/>
  <c r="I54" i="9"/>
  <c r="N53" i="9"/>
  <c r="L53" i="9"/>
  <c r="K53" i="9"/>
  <c r="I53" i="9"/>
  <c r="N52" i="9"/>
  <c r="L52" i="9"/>
  <c r="K52" i="9"/>
  <c r="I52" i="9"/>
  <c r="N51" i="9"/>
  <c r="L51" i="9"/>
  <c r="K51" i="9"/>
  <c r="I51" i="9"/>
  <c r="N50" i="9"/>
  <c r="L50" i="9"/>
  <c r="K50" i="9"/>
  <c r="R50" i="9"/>
  <c r="I50" i="9"/>
  <c r="N49" i="9"/>
  <c r="L49" i="9"/>
  <c r="K49" i="9"/>
  <c r="I49" i="9"/>
  <c r="N48" i="9"/>
  <c r="R48" i="9" s="1"/>
  <c r="L48" i="9"/>
  <c r="K48" i="9"/>
  <c r="I48" i="9"/>
  <c r="N47" i="9"/>
  <c r="L47" i="9"/>
  <c r="K47" i="9"/>
  <c r="I47" i="9"/>
  <c r="N46" i="9"/>
  <c r="L46" i="9"/>
  <c r="K46" i="9"/>
  <c r="I46" i="9"/>
  <c r="N45" i="9"/>
  <c r="L45" i="9"/>
  <c r="K45" i="9"/>
  <c r="I45" i="9"/>
  <c r="N44" i="9"/>
  <c r="L44" i="9"/>
  <c r="K44" i="9"/>
  <c r="I44" i="9"/>
  <c r="N43" i="9"/>
  <c r="L43" i="9"/>
  <c r="K43" i="9"/>
  <c r="I43" i="9"/>
  <c r="N42" i="9"/>
  <c r="R42" i="9" s="1"/>
  <c r="L42" i="9"/>
  <c r="K42" i="9"/>
  <c r="I42" i="9"/>
  <c r="N41" i="9"/>
  <c r="L41" i="9"/>
  <c r="K41" i="9"/>
  <c r="I41" i="9"/>
  <c r="N40" i="9"/>
  <c r="L40" i="9"/>
  <c r="K40" i="9"/>
  <c r="I40" i="9"/>
  <c r="N39" i="9"/>
  <c r="L39" i="9"/>
  <c r="K39" i="9"/>
  <c r="I39" i="9"/>
  <c r="N38" i="9"/>
  <c r="L38" i="9"/>
  <c r="K38" i="9"/>
  <c r="R38" i="9" s="1"/>
  <c r="I38" i="9"/>
  <c r="N37" i="9"/>
  <c r="L37" i="9"/>
  <c r="K37" i="9"/>
  <c r="R37" i="9" s="1"/>
  <c r="I37" i="9"/>
  <c r="N36" i="9"/>
  <c r="L36" i="9"/>
  <c r="K36" i="9"/>
  <c r="I36" i="9"/>
  <c r="N35" i="9"/>
  <c r="L35" i="9"/>
  <c r="K35" i="9"/>
  <c r="I35" i="9"/>
  <c r="N34" i="9"/>
  <c r="L34" i="9"/>
  <c r="K34" i="9"/>
  <c r="I34" i="9"/>
  <c r="N33" i="9"/>
  <c r="L33" i="9"/>
  <c r="K33" i="9"/>
  <c r="I33" i="9"/>
  <c r="N32" i="9"/>
  <c r="L32" i="9"/>
  <c r="K32" i="9"/>
  <c r="I32" i="9"/>
  <c r="N31" i="9"/>
  <c r="L31" i="9"/>
  <c r="K31" i="9"/>
  <c r="R31" i="9" s="1"/>
  <c r="I31" i="9"/>
  <c r="N30" i="9"/>
  <c r="R30" i="9" s="1"/>
  <c r="L30" i="9"/>
  <c r="K30" i="9"/>
  <c r="I30" i="9"/>
  <c r="N29" i="9"/>
  <c r="L29" i="9"/>
  <c r="K29" i="9"/>
  <c r="I29" i="9"/>
  <c r="N28" i="9"/>
  <c r="L28" i="9"/>
  <c r="K28" i="9"/>
  <c r="I28" i="9"/>
  <c r="N26" i="9"/>
  <c r="L26" i="9"/>
  <c r="K26" i="9"/>
  <c r="I26" i="9"/>
  <c r="N25" i="9"/>
  <c r="L25" i="9"/>
  <c r="K25" i="9"/>
  <c r="I25" i="9"/>
  <c r="N24" i="9"/>
  <c r="L24" i="9"/>
  <c r="K24" i="9"/>
  <c r="I24" i="9"/>
  <c r="N23" i="9"/>
  <c r="L23" i="9"/>
  <c r="K23" i="9"/>
  <c r="I23" i="9"/>
  <c r="N21" i="9"/>
  <c r="L21" i="9"/>
  <c r="K21" i="9"/>
  <c r="I21" i="9"/>
  <c r="N20" i="9"/>
  <c r="L20" i="9"/>
  <c r="K20" i="9"/>
  <c r="I20" i="9"/>
  <c r="N19" i="9"/>
  <c r="L19" i="9"/>
  <c r="K19" i="9"/>
  <c r="I19" i="9"/>
  <c r="N18" i="9"/>
  <c r="L18" i="9"/>
  <c r="K18" i="9"/>
  <c r="I18" i="9"/>
  <c r="A13" i="9"/>
  <c r="N16" i="9"/>
  <c r="L16" i="9"/>
  <c r="K16" i="9"/>
  <c r="N15" i="9"/>
  <c r="L15" i="9"/>
  <c r="K15" i="9"/>
  <c r="N14" i="9"/>
  <c r="L14" i="9"/>
  <c r="K14" i="9"/>
  <c r="N13" i="9"/>
  <c r="L13" i="9"/>
  <c r="K13" i="9"/>
  <c r="I10" i="9"/>
  <c r="I11" i="9"/>
  <c r="I9" i="9"/>
  <c r="I3" i="31"/>
  <c r="I2" i="31"/>
  <c r="G4" i="15"/>
  <c r="G2" i="15"/>
  <c r="I10" i="30"/>
  <c r="J10" i="30" s="1"/>
  <c r="I11" i="30"/>
  <c r="J11" i="30" s="1"/>
  <c r="I12" i="30"/>
  <c r="J12" i="30" s="1"/>
  <c r="I13" i="30"/>
  <c r="J13" i="30"/>
  <c r="I14" i="30"/>
  <c r="J14" i="30"/>
  <c r="I15" i="30"/>
  <c r="J15" i="30"/>
  <c r="I16" i="30"/>
  <c r="J16" i="30" s="1"/>
  <c r="I17" i="30"/>
  <c r="J17" i="30"/>
  <c r="I18" i="30"/>
  <c r="J18" i="30" s="1"/>
  <c r="I19" i="30"/>
  <c r="J19" i="30" s="1"/>
  <c r="I20" i="30"/>
  <c r="J20" i="30"/>
  <c r="I21" i="30"/>
  <c r="J21" i="30"/>
  <c r="I22" i="30"/>
  <c r="J22" i="30"/>
  <c r="I23" i="30"/>
  <c r="J23" i="30"/>
  <c r="I24" i="30"/>
  <c r="J24" i="30" s="1"/>
  <c r="I25" i="30"/>
  <c r="J25" i="30" s="1"/>
  <c r="I26" i="30"/>
  <c r="J26" i="30"/>
  <c r="I27" i="30"/>
  <c r="J27" i="30"/>
  <c r="I28" i="30"/>
  <c r="J28" i="30"/>
  <c r="F2" i="37"/>
  <c r="F1" i="37"/>
  <c r="H9" i="15"/>
  <c r="H10" i="15"/>
  <c r="H11" i="15"/>
  <c r="M11" i="15" s="1"/>
  <c r="D18" i="9" s="1"/>
  <c r="H12" i="15"/>
  <c r="M12" i="15" s="1"/>
  <c r="H13" i="15"/>
  <c r="H14" i="15"/>
  <c r="M14" i="15" s="1"/>
  <c r="D32" i="9" s="1"/>
  <c r="H15" i="15"/>
  <c r="M15" i="15" s="1"/>
  <c r="D36" i="9" s="1"/>
  <c r="H16" i="15"/>
  <c r="H17" i="15"/>
  <c r="H18" i="15"/>
  <c r="M18" i="15" s="1"/>
  <c r="H19" i="15"/>
  <c r="H20" i="15"/>
  <c r="H21" i="15"/>
  <c r="H22" i="15"/>
  <c r="H23" i="15"/>
  <c r="H24" i="15"/>
  <c r="H25" i="15"/>
  <c r="H26" i="15"/>
  <c r="H27" i="15"/>
  <c r="H28" i="15"/>
  <c r="L9" i="15"/>
  <c r="K10" i="15"/>
  <c r="M10" i="15" s="1"/>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M24" i="15" s="1"/>
  <c r="L24" i="15"/>
  <c r="K25" i="15"/>
  <c r="M25" i="15" s="1"/>
  <c r="L25" i="15"/>
  <c r="K26" i="15"/>
  <c r="L26" i="15"/>
  <c r="K27" i="15"/>
  <c r="L27" i="15"/>
  <c r="K28" i="15"/>
  <c r="M28" i="15" s="1"/>
  <c r="D28" i="36" s="1"/>
  <c r="L28" i="15"/>
  <c r="K9" i="15"/>
  <c r="I10" i="15"/>
  <c r="I11" i="15"/>
  <c r="I12" i="15"/>
  <c r="I13" i="15"/>
  <c r="I14" i="15"/>
  <c r="I15" i="15"/>
  <c r="I16" i="15"/>
  <c r="I17" i="15"/>
  <c r="I18" i="15"/>
  <c r="I19" i="15"/>
  <c r="I20" i="15"/>
  <c r="I21" i="15"/>
  <c r="I22" i="15"/>
  <c r="I23" i="15"/>
  <c r="I24" i="15"/>
  <c r="I25" i="15"/>
  <c r="I26" i="15"/>
  <c r="I27" i="15"/>
  <c r="I28" i="15"/>
  <c r="I9" i="15"/>
  <c r="D10" i="15"/>
  <c r="E10" i="15" s="1"/>
  <c r="C13" i="9" s="1"/>
  <c r="D11" i="15"/>
  <c r="F11" i="15" s="1"/>
  <c r="C11" i="31" s="1"/>
  <c r="E11" i="36" s="1"/>
  <c r="D12" i="15"/>
  <c r="E12" i="15" s="1"/>
  <c r="D13" i="15"/>
  <c r="D14" i="15"/>
  <c r="D15" i="15"/>
  <c r="F15" i="15" s="1"/>
  <c r="C15" i="31" s="1"/>
  <c r="D16" i="15"/>
  <c r="D17" i="15"/>
  <c r="E17" i="15" s="1"/>
  <c r="D18" i="15"/>
  <c r="E18" i="15" s="1"/>
  <c r="D19" i="15"/>
  <c r="D20" i="15"/>
  <c r="D21" i="15"/>
  <c r="D22" i="15"/>
  <c r="D23" i="15"/>
  <c r="D24" i="15"/>
  <c r="E24" i="15" s="1"/>
  <c r="C24" i="36" s="1"/>
  <c r="D25" i="15"/>
  <c r="D26" i="15"/>
  <c r="D27" i="15"/>
  <c r="D28" i="15"/>
  <c r="E21" i="15"/>
  <c r="C60" i="9" s="1"/>
  <c r="E13" i="15"/>
  <c r="C28" i="9" s="1"/>
  <c r="E25" i="15"/>
  <c r="C25" i="36" s="1"/>
  <c r="E20" i="15"/>
  <c r="E16" i="15"/>
  <c r="E26" i="15"/>
  <c r="E14" i="15"/>
  <c r="C14" i="36" s="1"/>
  <c r="E27" i="15"/>
  <c r="E19" i="15"/>
  <c r="E15" i="15"/>
  <c r="E11" i="15"/>
  <c r="C18" i="9" s="1"/>
  <c r="N14" i="15"/>
  <c r="D14" i="31" s="1"/>
  <c r="F14" i="36" s="1"/>
  <c r="D14" i="36"/>
  <c r="M21" i="15"/>
  <c r="D60" i="9" s="1"/>
  <c r="M17" i="15"/>
  <c r="M13" i="15"/>
  <c r="D13" i="36" s="1"/>
  <c r="M20" i="15"/>
  <c r="D56" i="9" s="1"/>
  <c r="M16" i="15"/>
  <c r="N16" i="15" s="1"/>
  <c r="D16" i="31" s="1"/>
  <c r="M26" i="15"/>
  <c r="M27" i="15"/>
  <c r="D27" i="36" s="1"/>
  <c r="M23" i="15"/>
  <c r="D68" i="9" s="1"/>
  <c r="M22" i="15"/>
  <c r="D64" i="9" s="1"/>
  <c r="F10" i="30"/>
  <c r="B10" i="36" s="1"/>
  <c r="F11" i="30"/>
  <c r="B18" i="9" s="1"/>
  <c r="F12" i="30"/>
  <c r="B12" i="15" s="1"/>
  <c r="F13" i="30"/>
  <c r="B13" i="31" s="1"/>
  <c r="B28" i="9"/>
  <c r="F14" i="30"/>
  <c r="F15" i="30"/>
  <c r="B36" i="9"/>
  <c r="F16" i="30"/>
  <c r="B16" i="35" s="1"/>
  <c r="B40" i="9"/>
  <c r="F17" i="30"/>
  <c r="B44" i="9" s="1"/>
  <c r="F18" i="30"/>
  <c r="B18" i="36" s="1"/>
  <c r="B48" i="9"/>
  <c r="F19" i="30"/>
  <c r="B19" i="35" s="1"/>
  <c r="F20" i="30"/>
  <c r="B20" i="31" s="1"/>
  <c r="F21" i="30"/>
  <c r="B21" i="36" s="1"/>
  <c r="F22" i="30"/>
  <c r="B22" i="35" s="1"/>
  <c r="F23" i="30"/>
  <c r="B68" i="9" s="1"/>
  <c r="F24" i="30"/>
  <c r="B72" i="9"/>
  <c r="F25" i="30"/>
  <c r="B25" i="15" s="1"/>
  <c r="F26" i="30"/>
  <c r="B80" i="9" s="1"/>
  <c r="F27" i="30"/>
  <c r="B84" i="9"/>
  <c r="F28" i="30"/>
  <c r="F9" i="30"/>
  <c r="B9" i="15" s="1"/>
  <c r="D15" i="36"/>
  <c r="C72" i="9"/>
  <c r="D17" i="36"/>
  <c r="D44" i="9"/>
  <c r="C32" i="9"/>
  <c r="D23" i="36"/>
  <c r="D21" i="36"/>
  <c r="C19" i="36"/>
  <c r="C52" i="9"/>
  <c r="D84" i="9"/>
  <c r="D20" i="36"/>
  <c r="C20" i="36"/>
  <c r="C56" i="9"/>
  <c r="B28" i="15"/>
  <c r="B88" i="9"/>
  <c r="C21" i="36"/>
  <c r="N21" i="15"/>
  <c r="D21" i="31" s="1"/>
  <c r="F21" i="36" s="1"/>
  <c r="N26" i="15"/>
  <c r="D26" i="31" s="1"/>
  <c r="F26" i="36" s="1"/>
  <c r="N20" i="15"/>
  <c r="D20" i="31" s="1"/>
  <c r="F20" i="36" s="1"/>
  <c r="N17" i="15"/>
  <c r="D17" i="31"/>
  <c r="N27" i="15"/>
  <c r="D27" i="31" s="1"/>
  <c r="F27" i="36" s="1"/>
  <c r="N15" i="15"/>
  <c r="D15" i="31" s="1"/>
  <c r="F15" i="36" s="1"/>
  <c r="N18" i="15"/>
  <c r="D18" i="31" s="1"/>
  <c r="D2" i="33"/>
  <c r="D1" i="33"/>
  <c r="D2" i="36"/>
  <c r="D1" i="36"/>
  <c r="D2" i="35"/>
  <c r="D1" i="35"/>
  <c r="D2" i="9"/>
  <c r="D1" i="9"/>
  <c r="D2" i="31"/>
  <c r="D1" i="31"/>
  <c r="D2" i="15"/>
  <c r="D2" i="20"/>
  <c r="D1" i="20"/>
  <c r="B28" i="36"/>
  <c r="A28" i="36"/>
  <c r="B27" i="36"/>
  <c r="A27" i="36"/>
  <c r="A26" i="36"/>
  <c r="A25" i="36"/>
  <c r="B24" i="36"/>
  <c r="A24" i="36"/>
  <c r="B23" i="36"/>
  <c r="A23" i="36"/>
  <c r="B22" i="36"/>
  <c r="A22" i="36"/>
  <c r="A21" i="36"/>
  <c r="A20" i="36"/>
  <c r="B19" i="36"/>
  <c r="A19" i="36"/>
  <c r="A18" i="36"/>
  <c r="B17" i="36"/>
  <c r="A17" i="36"/>
  <c r="A16" i="36"/>
  <c r="B15" i="36"/>
  <c r="A15" i="36"/>
  <c r="A14" i="36"/>
  <c r="B13" i="36"/>
  <c r="A13" i="36"/>
  <c r="A12" i="36"/>
  <c r="A11" i="36"/>
  <c r="A10" i="36"/>
  <c r="A9" i="36"/>
  <c r="B28" i="35"/>
  <c r="A28" i="35"/>
  <c r="B27" i="35"/>
  <c r="A27" i="35"/>
  <c r="B26" i="35"/>
  <c r="A26" i="35"/>
  <c r="A25" i="35"/>
  <c r="A24" i="35"/>
  <c r="A23" i="35"/>
  <c r="A22" i="35"/>
  <c r="B21" i="35"/>
  <c r="A21" i="35"/>
  <c r="A20" i="35"/>
  <c r="A19" i="35"/>
  <c r="A18" i="35"/>
  <c r="B17" i="35"/>
  <c r="A17" i="35"/>
  <c r="A16" i="35"/>
  <c r="B15" i="35"/>
  <c r="A15" i="35"/>
  <c r="B14" i="35"/>
  <c r="A14" i="35"/>
  <c r="B13" i="35"/>
  <c r="A13" i="35"/>
  <c r="A12" i="35"/>
  <c r="A11" i="35"/>
  <c r="B10" i="35"/>
  <c r="A10" i="35"/>
  <c r="A9" i="35"/>
  <c r="A8" i="9"/>
  <c r="F16" i="36"/>
  <c r="F17" i="36"/>
  <c r="F18" i="36"/>
  <c r="F13" i="15"/>
  <c r="C13" i="31"/>
  <c r="E13" i="31" s="1"/>
  <c r="G13" i="36" s="1"/>
  <c r="F14" i="15"/>
  <c r="C14" i="31" s="1"/>
  <c r="F16" i="15"/>
  <c r="C16" i="31" s="1"/>
  <c r="E16" i="31" s="1"/>
  <c r="F17" i="15"/>
  <c r="C17" i="31" s="1"/>
  <c r="E17" i="36" s="1"/>
  <c r="F18" i="15"/>
  <c r="C18" i="31"/>
  <c r="E18" i="36" s="1"/>
  <c r="F19" i="15"/>
  <c r="C19" i="31"/>
  <c r="E19" i="36" s="1"/>
  <c r="F20" i="15"/>
  <c r="C20" i="31" s="1"/>
  <c r="F21" i="15"/>
  <c r="C21" i="31" s="1"/>
  <c r="F24" i="15"/>
  <c r="C24" i="31" s="1"/>
  <c r="E24" i="31" s="1"/>
  <c r="F25" i="15"/>
  <c r="C25" i="31"/>
  <c r="F26" i="15"/>
  <c r="C26" i="31"/>
  <c r="E26" i="31" s="1"/>
  <c r="G26" i="36" s="1"/>
  <c r="F27" i="15"/>
  <c r="C27" i="31" s="1"/>
  <c r="E26" i="36"/>
  <c r="E18" i="31"/>
  <c r="G18" i="36" s="1"/>
  <c r="E25" i="31"/>
  <c r="G25" i="36"/>
  <c r="E25" i="36"/>
  <c r="E17" i="31"/>
  <c r="G17" i="36" s="1"/>
  <c r="G24" i="36"/>
  <c r="E24" i="36"/>
  <c r="G16" i="36"/>
  <c r="E16" i="36"/>
  <c r="E14" i="31"/>
  <c r="G14" i="36" s="1"/>
  <c r="E14" i="36"/>
  <c r="A10" i="31"/>
  <c r="B13" i="15"/>
  <c r="B10" i="31"/>
  <c r="A11" i="31"/>
  <c r="A9" i="31"/>
  <c r="A12" i="31"/>
  <c r="A13" i="31"/>
  <c r="A14" i="31"/>
  <c r="A15" i="31"/>
  <c r="B15" i="31"/>
  <c r="A16" i="31"/>
  <c r="B16" i="31"/>
  <c r="A17" i="31"/>
  <c r="B17" i="31"/>
  <c r="A18" i="31"/>
  <c r="B18" i="31"/>
  <c r="A19" i="31"/>
  <c r="A20" i="31"/>
  <c r="A21" i="31"/>
  <c r="A22" i="31"/>
  <c r="A23" i="31"/>
  <c r="B23" i="31"/>
  <c r="A24" i="31"/>
  <c r="B24" i="31"/>
  <c r="A25" i="31"/>
  <c r="A26" i="31"/>
  <c r="B26" i="31"/>
  <c r="A27" i="31"/>
  <c r="B27" i="31"/>
  <c r="A28" i="31"/>
  <c r="B28" i="31"/>
  <c r="A17" i="15"/>
  <c r="B17" i="15"/>
  <c r="A18" i="15"/>
  <c r="A19" i="15"/>
  <c r="A20" i="15"/>
  <c r="B20" i="15"/>
  <c r="A21" i="15"/>
  <c r="A22" i="15"/>
  <c r="A23" i="15"/>
  <c r="B23" i="15"/>
  <c r="A24" i="15"/>
  <c r="A25" i="15"/>
  <c r="A26" i="15"/>
  <c r="B26" i="15"/>
  <c r="A27" i="15"/>
  <c r="B27" i="15"/>
  <c r="A28" i="15"/>
  <c r="A16" i="15"/>
  <c r="B15" i="15"/>
  <c r="A15" i="15"/>
  <c r="A14" i="15"/>
  <c r="A13" i="15"/>
  <c r="A12" i="15"/>
  <c r="A11" i="15"/>
  <c r="A10" i="15"/>
  <c r="A9" i="15"/>
  <c r="R12" i="9" l="1"/>
  <c r="S60" i="9"/>
  <c r="T44" i="9"/>
  <c r="T45" i="9" s="1"/>
  <c r="T46" i="9" s="1"/>
  <c r="T47" i="9" s="1"/>
  <c r="V44" i="9" s="1"/>
  <c r="T32" i="9"/>
  <c r="T33" i="9" s="1"/>
  <c r="R39" i="9"/>
  <c r="R62" i="9"/>
  <c r="R74" i="9"/>
  <c r="R66" i="9"/>
  <c r="S72" i="9"/>
  <c r="S73" i="9" s="1"/>
  <c r="S74" i="9" s="1"/>
  <c r="S75" i="9" s="1"/>
  <c r="C24" i="35" s="1"/>
  <c r="E24" i="35" s="1"/>
  <c r="G24" i="35" s="1"/>
  <c r="R20" i="9"/>
  <c r="R24" i="9"/>
  <c r="R89" i="9"/>
  <c r="R60" i="9"/>
  <c r="R35" i="9"/>
  <c r="T60" i="9"/>
  <c r="T61" i="9" s="1"/>
  <c r="T62" i="9" s="1"/>
  <c r="T63" i="9" s="1"/>
  <c r="R72" i="9"/>
  <c r="R75" i="9"/>
  <c r="R78" i="9"/>
  <c r="R81" i="9"/>
  <c r="R84" i="9"/>
  <c r="R87" i="9"/>
  <c r="R90" i="9"/>
  <c r="R34" i="9"/>
  <c r="R71" i="9"/>
  <c r="S32" i="9"/>
  <c r="S33" i="9" s="1"/>
  <c r="S34" i="9" s="1"/>
  <c r="S35" i="9" s="1"/>
  <c r="R44" i="9"/>
  <c r="T84" i="9"/>
  <c r="T85" i="9" s="1"/>
  <c r="T86" i="9" s="1"/>
  <c r="T87" i="9" s="1"/>
  <c r="R54" i="9"/>
  <c r="R63" i="9"/>
  <c r="R47" i="9"/>
  <c r="R36" i="9"/>
  <c r="T36" i="9"/>
  <c r="T37" i="9" s="1"/>
  <c r="T38" i="9" s="1"/>
  <c r="T39" i="9" s="1"/>
  <c r="R49" i="9"/>
  <c r="R53" i="9"/>
  <c r="R64" i="9"/>
  <c r="T64" i="9"/>
  <c r="T65" i="9" s="1"/>
  <c r="T66" i="9" s="1"/>
  <c r="T67" i="9" s="1"/>
  <c r="D22" i="35" s="1"/>
  <c r="F22" i="35" s="1"/>
  <c r="R59" i="9"/>
  <c r="R21" i="9"/>
  <c r="R29" i="9"/>
  <c r="R43" i="9"/>
  <c r="R46" i="9"/>
  <c r="R40" i="9"/>
  <c r="R65" i="9"/>
  <c r="R68" i="9"/>
  <c r="R76" i="9"/>
  <c r="R28" i="9"/>
  <c r="R23" i="9"/>
  <c r="R55" i="9"/>
  <c r="R41" i="9"/>
  <c r="R52" i="9"/>
  <c r="R58" i="9"/>
  <c r="R69" i="9"/>
  <c r="R77" i="9"/>
  <c r="R80" i="9"/>
  <c r="R83" i="9"/>
  <c r="R86" i="9"/>
  <c r="R18" i="9"/>
  <c r="S18" i="9" s="1"/>
  <c r="B11" i="35"/>
  <c r="B11" i="15"/>
  <c r="C9" i="36"/>
  <c r="C8" i="9"/>
  <c r="S8" i="9" s="1"/>
  <c r="F9" i="15"/>
  <c r="C9" i="31" s="1"/>
  <c r="E9" i="36" s="1"/>
  <c r="R10" i="9"/>
  <c r="R26" i="9"/>
  <c r="R25" i="9"/>
  <c r="R19" i="9"/>
  <c r="T18" i="9"/>
  <c r="T19" i="9" s="1"/>
  <c r="T20" i="9" s="1"/>
  <c r="T21" i="9" s="1"/>
  <c r="R15" i="9"/>
  <c r="R14" i="9"/>
  <c r="R16" i="9"/>
  <c r="R13" i="9"/>
  <c r="S13" i="9" s="1"/>
  <c r="R11" i="9"/>
  <c r="R9" i="9"/>
  <c r="M9" i="15"/>
  <c r="N12" i="15"/>
  <c r="D12" i="31" s="1"/>
  <c r="F12" i="36" s="1"/>
  <c r="D23" i="9"/>
  <c r="D12" i="36"/>
  <c r="N11" i="15"/>
  <c r="D11" i="31" s="1"/>
  <c r="F12" i="15"/>
  <c r="C12" i="31" s="1"/>
  <c r="E12" i="36" s="1"/>
  <c r="B23" i="9"/>
  <c r="B11" i="31"/>
  <c r="B11" i="36"/>
  <c r="B9" i="36"/>
  <c r="R8" i="9"/>
  <c r="E20" i="31"/>
  <c r="G20" i="36" s="1"/>
  <c r="E20" i="36"/>
  <c r="E15" i="31"/>
  <c r="G15" i="36" s="1"/>
  <c r="E15" i="36"/>
  <c r="C12" i="36"/>
  <c r="C23" i="9"/>
  <c r="E27" i="36"/>
  <c r="E27" i="31"/>
  <c r="G27" i="36" s="1"/>
  <c r="D10" i="36"/>
  <c r="N10" i="15"/>
  <c r="D10" i="31" s="1"/>
  <c r="F10" i="36" s="1"/>
  <c r="D13" i="9"/>
  <c r="T13" i="9" s="1"/>
  <c r="T14" i="9" s="1"/>
  <c r="T15" i="9" s="1"/>
  <c r="T16" i="9" s="1"/>
  <c r="T17" i="9" s="1"/>
  <c r="E12" i="31"/>
  <c r="G12" i="36" s="1"/>
  <c r="C17" i="36"/>
  <c r="C44" i="9"/>
  <c r="S44" i="9" s="1"/>
  <c r="S45" i="9" s="1"/>
  <c r="S46" i="9" s="1"/>
  <c r="S47" i="9" s="1"/>
  <c r="D76" i="9"/>
  <c r="T76" i="9" s="1"/>
  <c r="T77" i="9" s="1"/>
  <c r="T78" i="9" s="1"/>
  <c r="T79" i="9" s="1"/>
  <c r="D25" i="36"/>
  <c r="N25" i="15"/>
  <c r="D25" i="31" s="1"/>
  <c r="F25" i="36" s="1"/>
  <c r="E21" i="31"/>
  <c r="G21" i="36" s="1"/>
  <c r="E21" i="36"/>
  <c r="C40" i="9"/>
  <c r="S40" i="9" s="1"/>
  <c r="S41" i="9" s="1"/>
  <c r="S42" i="9" s="1"/>
  <c r="S43" i="9" s="1"/>
  <c r="C16" i="36"/>
  <c r="M19" i="15"/>
  <c r="N13" i="15"/>
  <c r="D13" i="31" s="1"/>
  <c r="F13" i="36" s="1"/>
  <c r="D18" i="36"/>
  <c r="D48" i="9"/>
  <c r="T48" i="9" s="1"/>
  <c r="T49" i="9" s="1"/>
  <c r="T50" i="9" s="1"/>
  <c r="T51" i="9" s="1"/>
  <c r="N23" i="15"/>
  <c r="D23" i="31" s="1"/>
  <c r="F23" i="36" s="1"/>
  <c r="D28" i="9"/>
  <c r="T28" i="9" s="1"/>
  <c r="T29" i="9" s="1"/>
  <c r="T30" i="9" s="1"/>
  <c r="T31" i="9" s="1"/>
  <c r="S52" i="9"/>
  <c r="S53" i="9" s="1"/>
  <c r="S54" i="9" s="1"/>
  <c r="S55" i="9" s="1"/>
  <c r="F22" i="15"/>
  <c r="C22" i="31" s="1"/>
  <c r="E22" i="15"/>
  <c r="D11" i="36"/>
  <c r="B64" i="9"/>
  <c r="B32" i="9"/>
  <c r="B14" i="36"/>
  <c r="B14" i="15"/>
  <c r="D80" i="9"/>
  <c r="T80" i="9" s="1"/>
  <c r="T81" i="9" s="1"/>
  <c r="T82" i="9" s="1"/>
  <c r="T83" i="9" s="1"/>
  <c r="D26" i="36"/>
  <c r="C48" i="9"/>
  <c r="S48" i="9" s="1"/>
  <c r="S49" i="9" s="1"/>
  <c r="S50" i="9" s="1"/>
  <c r="S51" i="9" s="1"/>
  <c r="C18" i="36"/>
  <c r="F10" i="15"/>
  <c r="C10" i="31" s="1"/>
  <c r="D9" i="36"/>
  <c r="N9" i="15"/>
  <c r="D9" i="31" s="1"/>
  <c r="S28" i="9"/>
  <c r="S29" i="9" s="1"/>
  <c r="S30" i="9" s="1"/>
  <c r="S31" i="9" s="1"/>
  <c r="B22" i="31"/>
  <c r="N28" i="15"/>
  <c r="D28" i="31" s="1"/>
  <c r="F28" i="36" s="1"/>
  <c r="B9" i="35"/>
  <c r="B9" i="31"/>
  <c r="B21" i="31"/>
  <c r="B21" i="15"/>
  <c r="B60" i="9"/>
  <c r="F28" i="15"/>
  <c r="C28" i="31" s="1"/>
  <c r="E28" i="15"/>
  <c r="T34" i="9"/>
  <c r="T35" i="9" s="1"/>
  <c r="S61" i="9"/>
  <c r="S62" i="9" s="1"/>
  <c r="S63" i="9" s="1"/>
  <c r="B25" i="31"/>
  <c r="B25" i="35"/>
  <c r="D22" i="36"/>
  <c r="N22" i="15"/>
  <c r="D22" i="31" s="1"/>
  <c r="F22" i="36" s="1"/>
  <c r="C15" i="36"/>
  <c r="C36" i="9"/>
  <c r="S36" i="9" s="1"/>
  <c r="S37" i="9" s="1"/>
  <c r="S38" i="9" s="1"/>
  <c r="S39" i="9" s="1"/>
  <c r="B16" i="36"/>
  <c r="C13" i="36"/>
  <c r="D72" i="9"/>
  <c r="T72" i="9" s="1"/>
  <c r="T73" i="9" s="1"/>
  <c r="T74" i="9" s="1"/>
  <c r="T75" i="9" s="1"/>
  <c r="N24" i="15"/>
  <c r="D24" i="31" s="1"/>
  <c r="F24" i="36" s="1"/>
  <c r="B19" i="31"/>
  <c r="B52" i="9"/>
  <c r="B19" i="15"/>
  <c r="D40" i="9"/>
  <c r="T40" i="9" s="1"/>
  <c r="T41" i="9" s="1"/>
  <c r="T42" i="9" s="1"/>
  <c r="T43" i="9" s="1"/>
  <c r="B16" i="15"/>
  <c r="D8" i="9"/>
  <c r="D88" i="9"/>
  <c r="T88" i="9" s="1"/>
  <c r="T89" i="9" s="1"/>
  <c r="T90" i="9" s="1"/>
  <c r="T91" i="9" s="1"/>
  <c r="D16" i="36"/>
  <c r="B12" i="35"/>
  <c r="B12" i="36"/>
  <c r="B12" i="31"/>
  <c r="C26" i="36"/>
  <c r="C80" i="9"/>
  <c r="S80" i="9" s="1"/>
  <c r="S81" i="9" s="1"/>
  <c r="S82" i="9" s="1"/>
  <c r="S83" i="9" s="1"/>
  <c r="B22" i="15"/>
  <c r="B8" i="9"/>
  <c r="E19" i="31"/>
  <c r="G19" i="36" s="1"/>
  <c r="B23" i="35"/>
  <c r="D24" i="36"/>
  <c r="C27" i="36"/>
  <c r="C84" i="9"/>
  <c r="S84" i="9" s="1"/>
  <c r="S85" i="9" s="1"/>
  <c r="S86" i="9" s="1"/>
  <c r="S87" i="9" s="1"/>
  <c r="T56" i="9"/>
  <c r="T57" i="9" s="1"/>
  <c r="T58" i="9" s="1"/>
  <c r="T59" i="9" s="1"/>
  <c r="S56" i="9"/>
  <c r="S57" i="9" s="1"/>
  <c r="S58" i="9" s="1"/>
  <c r="S59" i="9" s="1"/>
  <c r="B56" i="9"/>
  <c r="B20" i="36"/>
  <c r="B20" i="35"/>
  <c r="B14" i="31"/>
  <c r="C10" i="36"/>
  <c r="C11" i="36"/>
  <c r="R32" i="9"/>
  <c r="R51" i="9"/>
  <c r="E13" i="36"/>
  <c r="B25" i="36"/>
  <c r="B76" i="9"/>
  <c r="B13" i="9"/>
  <c r="B10" i="15"/>
  <c r="F23" i="15"/>
  <c r="C23" i="31" s="1"/>
  <c r="E23" i="15"/>
  <c r="R33" i="9"/>
  <c r="R57" i="9"/>
  <c r="B18" i="35"/>
  <c r="B18" i="15"/>
  <c r="B26" i="36"/>
  <c r="C76" i="9"/>
  <c r="S76" i="9" s="1"/>
  <c r="S77" i="9" s="1"/>
  <c r="S78" i="9" s="1"/>
  <c r="S79" i="9" s="1"/>
  <c r="B24" i="35"/>
  <c r="B24" i="15"/>
  <c r="R45" i="9"/>
  <c r="T68" i="9"/>
  <c r="T69" i="9" s="1"/>
  <c r="T70" i="9" s="1"/>
  <c r="T71" i="9" s="1"/>
  <c r="S23" i="9" l="1"/>
  <c r="S24" i="9" s="1"/>
  <c r="T8" i="9"/>
  <c r="T9" i="9" s="1"/>
  <c r="T10" i="9" s="1"/>
  <c r="T11" i="9" s="1"/>
  <c r="I22" i="36"/>
  <c r="K22" i="36" s="1"/>
  <c r="S19" i="9"/>
  <c r="S20" i="9" s="1"/>
  <c r="S21" i="9" s="1"/>
  <c r="C11" i="35" s="1"/>
  <c r="E11" i="35" s="1"/>
  <c r="T23" i="9"/>
  <c r="T24" i="9" s="1"/>
  <c r="T25" i="9" s="1"/>
  <c r="T26" i="9" s="1"/>
  <c r="D12" i="35" s="1"/>
  <c r="F12" i="35" s="1"/>
  <c r="D17" i="35"/>
  <c r="F17" i="35" s="1"/>
  <c r="I17" i="36"/>
  <c r="K17" i="36" s="1"/>
  <c r="S9" i="9"/>
  <c r="S10" i="9" s="1"/>
  <c r="S11" i="9" s="1"/>
  <c r="S12" i="9" s="1"/>
  <c r="V64" i="9"/>
  <c r="U72" i="9"/>
  <c r="H24" i="36"/>
  <c r="J24" i="36" s="1"/>
  <c r="L24" i="36" s="1"/>
  <c r="N24" i="36" s="1"/>
  <c r="M24" i="36" s="1"/>
  <c r="P24" i="36" s="1"/>
  <c r="E9" i="31"/>
  <c r="G9" i="36" s="1"/>
  <c r="S25" i="9"/>
  <c r="S26" i="9" s="1"/>
  <c r="H12" i="36" s="1"/>
  <c r="J12" i="36" s="1"/>
  <c r="S14" i="9"/>
  <c r="S15" i="9" s="1"/>
  <c r="S16" i="9" s="1"/>
  <c r="F11" i="36"/>
  <c r="E11" i="31"/>
  <c r="G11" i="36" s="1"/>
  <c r="I16" i="36"/>
  <c r="K16" i="36" s="1"/>
  <c r="D16" i="35"/>
  <c r="F16" i="35" s="1"/>
  <c r="V40" i="9"/>
  <c r="I28" i="36"/>
  <c r="K28" i="36" s="1"/>
  <c r="V88" i="9"/>
  <c r="D28" i="35"/>
  <c r="F28" i="35" s="1"/>
  <c r="D15" i="35"/>
  <c r="F15" i="35" s="1"/>
  <c r="V36" i="9"/>
  <c r="I15" i="36"/>
  <c r="K15" i="36" s="1"/>
  <c r="C17" i="35"/>
  <c r="E17" i="35" s="1"/>
  <c r="G17" i="35" s="1"/>
  <c r="U44" i="9"/>
  <c r="H17" i="36"/>
  <c r="J17" i="36" s="1"/>
  <c r="L17" i="36" s="1"/>
  <c r="N17" i="36" s="1"/>
  <c r="M17" i="36" s="1"/>
  <c r="P17" i="36" s="1"/>
  <c r="U76" i="9"/>
  <c r="H25" i="36"/>
  <c r="J25" i="36" s="1"/>
  <c r="L25" i="36" s="1"/>
  <c r="N25" i="36" s="1"/>
  <c r="M25" i="36" s="1"/>
  <c r="P25" i="36" s="1"/>
  <c r="C25" i="35"/>
  <c r="E25" i="35" s="1"/>
  <c r="G25" i="35" s="1"/>
  <c r="H26" i="36"/>
  <c r="J26" i="36" s="1"/>
  <c r="L26" i="36" s="1"/>
  <c r="N26" i="36" s="1"/>
  <c r="M26" i="36" s="1"/>
  <c r="P26" i="36" s="1"/>
  <c r="C26" i="35"/>
  <c r="E26" i="35" s="1"/>
  <c r="G26" i="35" s="1"/>
  <c r="U80" i="9"/>
  <c r="V18" i="9"/>
  <c r="I11" i="36"/>
  <c r="K11" i="36" s="1"/>
  <c r="D11" i="35"/>
  <c r="F11" i="35" s="1"/>
  <c r="H19" i="36"/>
  <c r="J19" i="36" s="1"/>
  <c r="L19" i="36" s="1"/>
  <c r="N19" i="36" s="1"/>
  <c r="M19" i="36" s="1"/>
  <c r="P19" i="36" s="1"/>
  <c r="C19" i="35"/>
  <c r="E19" i="35" s="1"/>
  <c r="G19" i="35" s="1"/>
  <c r="U52" i="9"/>
  <c r="I27" i="36"/>
  <c r="K27" i="36" s="1"/>
  <c r="D27" i="35"/>
  <c r="F27" i="35" s="1"/>
  <c r="V84" i="9"/>
  <c r="U48" i="9"/>
  <c r="C18" i="35"/>
  <c r="E18" i="35" s="1"/>
  <c r="G18" i="35" s="1"/>
  <c r="H18" i="36"/>
  <c r="J18" i="36" s="1"/>
  <c r="L18" i="36" s="1"/>
  <c r="N18" i="36" s="1"/>
  <c r="M18" i="36" s="1"/>
  <c r="P18" i="36" s="1"/>
  <c r="V13" i="9"/>
  <c r="I10" i="36"/>
  <c r="K10" i="36" s="1"/>
  <c r="D10" i="35"/>
  <c r="F10" i="35" s="1"/>
  <c r="C16" i="35"/>
  <c r="E16" i="35" s="1"/>
  <c r="G16" i="35" s="1"/>
  <c r="U40" i="9"/>
  <c r="H16" i="36"/>
  <c r="J16" i="36" s="1"/>
  <c r="L16" i="36" s="1"/>
  <c r="N16" i="36" s="1"/>
  <c r="M16" i="36" s="1"/>
  <c r="P16" i="36" s="1"/>
  <c r="D13" i="35"/>
  <c r="F13" i="35" s="1"/>
  <c r="I13" i="36"/>
  <c r="K13" i="36" s="1"/>
  <c r="V28" i="9"/>
  <c r="I21" i="36"/>
  <c r="K21" i="36" s="1"/>
  <c r="V60" i="9"/>
  <c r="D21" i="35"/>
  <c r="F21" i="35" s="1"/>
  <c r="U84" i="9"/>
  <c r="H27" i="36"/>
  <c r="J27" i="36" s="1"/>
  <c r="L27" i="36" s="1"/>
  <c r="N27" i="36" s="1"/>
  <c r="M27" i="36" s="1"/>
  <c r="P27" i="36" s="1"/>
  <c r="C27" i="35"/>
  <c r="E27" i="35" s="1"/>
  <c r="G27" i="35" s="1"/>
  <c r="D26" i="35"/>
  <c r="F26" i="35" s="1"/>
  <c r="I26" i="36"/>
  <c r="K26" i="36" s="1"/>
  <c r="V80" i="9"/>
  <c r="I24" i="36"/>
  <c r="K24" i="36" s="1"/>
  <c r="V72" i="9"/>
  <c r="D24" i="35"/>
  <c r="F24" i="35" s="1"/>
  <c r="D23" i="35"/>
  <c r="F23" i="35" s="1"/>
  <c r="V68" i="9"/>
  <c r="I23" i="36"/>
  <c r="K23" i="36" s="1"/>
  <c r="V23" i="9"/>
  <c r="I12" i="36"/>
  <c r="K12" i="36" s="1"/>
  <c r="U60" i="9"/>
  <c r="C21" i="35"/>
  <c r="E21" i="35" s="1"/>
  <c r="G21" i="35" s="1"/>
  <c r="H21" i="36"/>
  <c r="J21" i="36" s="1"/>
  <c r="L21" i="36" s="1"/>
  <c r="N21" i="36" s="1"/>
  <c r="M21" i="36" s="1"/>
  <c r="P21" i="36" s="1"/>
  <c r="U28" i="9"/>
  <c r="C13" i="35"/>
  <c r="E13" i="35" s="1"/>
  <c r="G13" i="35" s="1"/>
  <c r="H13" i="36"/>
  <c r="J13" i="36" s="1"/>
  <c r="L13" i="36" s="1"/>
  <c r="N13" i="36" s="1"/>
  <c r="M13" i="36" s="1"/>
  <c r="P13" i="36" s="1"/>
  <c r="C15" i="35"/>
  <c r="E15" i="35" s="1"/>
  <c r="G15" i="35" s="1"/>
  <c r="H15" i="36"/>
  <c r="J15" i="36" s="1"/>
  <c r="L15" i="36" s="1"/>
  <c r="N15" i="36" s="1"/>
  <c r="M15" i="36" s="1"/>
  <c r="P15" i="36" s="1"/>
  <c r="U36" i="9"/>
  <c r="U56" i="9"/>
  <c r="C20" i="35"/>
  <c r="E20" i="35" s="1"/>
  <c r="G20" i="35" s="1"/>
  <c r="H20" i="36"/>
  <c r="J20" i="36" s="1"/>
  <c r="L20" i="36" s="1"/>
  <c r="N20" i="36" s="1"/>
  <c r="M20" i="36" s="1"/>
  <c r="P20" i="36" s="1"/>
  <c r="V32" i="9"/>
  <c r="D14" i="35"/>
  <c r="F14" i="35" s="1"/>
  <c r="I14" i="36"/>
  <c r="K14" i="36" s="1"/>
  <c r="L12" i="31"/>
  <c r="F13" i="37" s="1"/>
  <c r="J12" i="31"/>
  <c r="D13" i="37" s="1"/>
  <c r="J9" i="31"/>
  <c r="D10" i="37" s="1"/>
  <c r="I10" i="31"/>
  <c r="C11" i="37" s="1"/>
  <c r="M12" i="31"/>
  <c r="G13" i="37" s="1"/>
  <c r="I11" i="31"/>
  <c r="C12" i="37" s="1"/>
  <c r="M10" i="31"/>
  <c r="G11" i="37" s="1"/>
  <c r="F9" i="36"/>
  <c r="K9" i="31"/>
  <c r="E10" i="37" s="1"/>
  <c r="I9" i="31"/>
  <c r="C10" i="37" s="1"/>
  <c r="M13" i="31"/>
  <c r="G14" i="37" s="1"/>
  <c r="M9" i="31"/>
  <c r="G10" i="37" s="1"/>
  <c r="M11" i="31"/>
  <c r="G12" i="37" s="1"/>
  <c r="K11" i="31"/>
  <c r="E12" i="37" s="1"/>
  <c r="I13" i="31"/>
  <c r="C14" i="37" s="1"/>
  <c r="I12" i="31"/>
  <c r="C13" i="37" s="1"/>
  <c r="L11" i="31"/>
  <c r="F12" i="37" s="1"/>
  <c r="K12" i="31"/>
  <c r="E13" i="37" s="1"/>
  <c r="K10" i="31"/>
  <c r="E11" i="37" s="1"/>
  <c r="J13" i="31"/>
  <c r="D14" i="37" s="1"/>
  <c r="L9" i="31"/>
  <c r="F10" i="37" s="1"/>
  <c r="I25" i="36"/>
  <c r="K25" i="36" s="1"/>
  <c r="V76" i="9"/>
  <c r="D25" i="35"/>
  <c r="F25" i="35" s="1"/>
  <c r="V56" i="9"/>
  <c r="I20" i="36"/>
  <c r="K20" i="36" s="1"/>
  <c r="D20" i="35"/>
  <c r="F20" i="35" s="1"/>
  <c r="U32" i="9"/>
  <c r="H14" i="36"/>
  <c r="J14" i="36" s="1"/>
  <c r="L14" i="36" s="1"/>
  <c r="N14" i="36" s="1"/>
  <c r="M14" i="36" s="1"/>
  <c r="P14" i="36" s="1"/>
  <c r="C14" i="35"/>
  <c r="E14" i="35" s="1"/>
  <c r="G14" i="35" s="1"/>
  <c r="D18" i="35"/>
  <c r="F18" i="35" s="1"/>
  <c r="V48" i="9"/>
  <c r="I18" i="36"/>
  <c r="K18" i="36" s="1"/>
  <c r="C28" i="36"/>
  <c r="C88" i="9"/>
  <c r="S88" i="9" s="1"/>
  <c r="S89" i="9" s="1"/>
  <c r="S90" i="9" s="1"/>
  <c r="S91" i="9" s="1"/>
  <c r="E10" i="36"/>
  <c r="E10" i="31"/>
  <c r="G10" i="36" s="1"/>
  <c r="J10" i="31"/>
  <c r="D11" i="37" s="1"/>
  <c r="E28" i="31"/>
  <c r="G28" i="36" s="1"/>
  <c r="E28" i="36"/>
  <c r="C22" i="36"/>
  <c r="C64" i="9"/>
  <c r="S64" i="9" s="1"/>
  <c r="S65" i="9" s="1"/>
  <c r="S66" i="9" s="1"/>
  <c r="S67" i="9" s="1"/>
  <c r="U8" i="9"/>
  <c r="C9" i="35"/>
  <c r="L10" i="31"/>
  <c r="F11" i="37" s="1"/>
  <c r="C68" i="9"/>
  <c r="S68" i="9" s="1"/>
  <c r="S69" i="9" s="1"/>
  <c r="S70" i="9" s="1"/>
  <c r="S71" i="9" s="1"/>
  <c r="C23" i="36"/>
  <c r="E22" i="36"/>
  <c r="E22" i="31"/>
  <c r="G22" i="36" s="1"/>
  <c r="E23" i="31"/>
  <c r="G23" i="36" s="1"/>
  <c r="E23" i="36"/>
  <c r="N19" i="15"/>
  <c r="D19" i="31" s="1"/>
  <c r="D19" i="36"/>
  <c r="D52" i="9"/>
  <c r="T52" i="9" s="1"/>
  <c r="T53" i="9" s="1"/>
  <c r="T54" i="9" s="1"/>
  <c r="T55" i="9" s="1"/>
  <c r="D9" i="35" l="1"/>
  <c r="F9" i="35" s="1"/>
  <c r="K9" i="36" s="1"/>
  <c r="T12" i="9"/>
  <c r="C10" i="35"/>
  <c r="E10" i="35" s="1"/>
  <c r="S17" i="9"/>
  <c r="U18" i="9"/>
  <c r="H11" i="36"/>
  <c r="J11" i="36" s="1"/>
  <c r="U23" i="9"/>
  <c r="L12" i="36"/>
  <c r="N12" i="36" s="1"/>
  <c r="M12" i="36" s="1"/>
  <c r="P12" i="36" s="1"/>
  <c r="C12" i="35"/>
  <c r="E12" i="35" s="1"/>
  <c r="G12" i="35" s="1"/>
  <c r="L11" i="36"/>
  <c r="N11" i="36" s="1"/>
  <c r="M11" i="36" s="1"/>
  <c r="P11" i="36" s="1"/>
  <c r="G11" i="35"/>
  <c r="G10" i="35"/>
  <c r="H10" i="36"/>
  <c r="J10" i="36" s="1"/>
  <c r="L10" i="36" s="1"/>
  <c r="N10" i="36" s="1"/>
  <c r="M10" i="36" s="1"/>
  <c r="P10" i="36" s="1"/>
  <c r="U13" i="9"/>
  <c r="V8" i="9"/>
  <c r="U88" i="9"/>
  <c r="C28" i="35"/>
  <c r="E28" i="35" s="1"/>
  <c r="G28" i="35" s="1"/>
  <c r="H28" i="36"/>
  <c r="J28" i="36" s="1"/>
  <c r="L28" i="36" s="1"/>
  <c r="N28" i="36" s="1"/>
  <c r="M28" i="36" s="1"/>
  <c r="P28" i="36" s="1"/>
  <c r="B16" i="33"/>
  <c r="B14" i="33"/>
  <c r="B17" i="33"/>
  <c r="B15" i="33"/>
  <c r="V52" i="9"/>
  <c r="D19" i="35"/>
  <c r="F19" i="35" s="1"/>
  <c r="I19" i="36"/>
  <c r="K19" i="36" s="1"/>
  <c r="H9" i="36"/>
  <c r="E9" i="35"/>
  <c r="F19" i="36"/>
  <c r="L13" i="31"/>
  <c r="F14" i="37" s="1"/>
  <c r="K13" i="31"/>
  <c r="E14" i="37" s="1"/>
  <c r="J11" i="31"/>
  <c r="D12" i="37" s="1"/>
  <c r="C23" i="35"/>
  <c r="E23" i="35" s="1"/>
  <c r="G23" i="35" s="1"/>
  <c r="H23" i="36"/>
  <c r="J23" i="36" s="1"/>
  <c r="L23" i="36" s="1"/>
  <c r="N23" i="36" s="1"/>
  <c r="M23" i="36" s="1"/>
  <c r="P23" i="36" s="1"/>
  <c r="U68" i="9"/>
  <c r="H22" i="36"/>
  <c r="J22" i="36" s="1"/>
  <c r="L22" i="36" s="1"/>
  <c r="N22" i="36" s="1"/>
  <c r="M22" i="36" s="1"/>
  <c r="P22" i="36" s="1"/>
  <c r="C22" i="35"/>
  <c r="E22" i="35" s="1"/>
  <c r="G22" i="35" s="1"/>
  <c r="U64" i="9"/>
  <c r="I9" i="36"/>
  <c r="B18" i="33" l="1"/>
  <c r="C18" i="33" s="1"/>
  <c r="G9" i="35"/>
  <c r="L9" i="36" s="1"/>
  <c r="N11" i="35"/>
  <c r="N12" i="37" s="1"/>
  <c r="K11" i="35"/>
  <c r="K12" i="37" s="1"/>
  <c r="K12" i="35"/>
  <c r="K13" i="37" s="1"/>
  <c r="M11" i="35"/>
  <c r="M12" i="37" s="1"/>
  <c r="N9" i="35"/>
  <c r="N10" i="37" s="1"/>
  <c r="M10" i="35"/>
  <c r="M11" i="37" s="1"/>
  <c r="O12" i="35"/>
  <c r="O13" i="37" s="1"/>
  <c r="L11" i="35"/>
  <c r="L12" i="37" s="1"/>
  <c r="O13" i="35"/>
  <c r="O14" i="37" s="1"/>
  <c r="O11" i="35"/>
  <c r="O12" i="37" s="1"/>
  <c r="K9" i="35"/>
  <c r="K10" i="37" s="1"/>
  <c r="M9" i="35"/>
  <c r="M10" i="37" s="1"/>
  <c r="L10" i="35"/>
  <c r="L11" i="37" s="1"/>
  <c r="L13" i="35"/>
  <c r="L14" i="37" s="1"/>
  <c r="L12" i="35"/>
  <c r="L13" i="37" s="1"/>
  <c r="N10" i="35"/>
  <c r="N11" i="37" s="1"/>
  <c r="M13" i="35"/>
  <c r="M14" i="37" s="1"/>
  <c r="M12" i="35"/>
  <c r="M13" i="37" s="1"/>
  <c r="N12" i="35"/>
  <c r="N13" i="37" s="1"/>
  <c r="K10" i="35"/>
  <c r="K11" i="37" s="1"/>
  <c r="N13" i="35"/>
  <c r="N14" i="37" s="1"/>
  <c r="L9" i="35"/>
  <c r="L10" i="37" s="1"/>
  <c r="O10" i="35"/>
  <c r="O11" i="37" s="1"/>
  <c r="J9" i="36"/>
  <c r="O9" i="35"/>
  <c r="O10" i="37" s="1"/>
  <c r="K13" i="35"/>
  <c r="K14" i="37" s="1"/>
  <c r="C17" i="33" l="1"/>
  <c r="B21" i="33"/>
  <c r="C16" i="33"/>
  <c r="C14" i="33"/>
  <c r="D14" i="33"/>
  <c r="N9" i="36"/>
  <c r="M9" i="36" s="1"/>
  <c r="P9" i="36" s="1"/>
  <c r="D16" i="33"/>
  <c r="D17" i="33"/>
  <c r="D15" i="33"/>
  <c r="C15" i="33"/>
  <c r="D18" i="33" l="1"/>
  <c r="E18" i="33" s="1"/>
  <c r="D21" i="33" l="1"/>
  <c r="E14" i="33"/>
  <c r="E17" i="33"/>
  <c r="E15" i="33"/>
  <c r="E16" i="33"/>
</calcChain>
</file>

<file path=xl/sharedStrings.xml><?xml version="1.0" encoding="utf-8"?>
<sst xmlns="http://schemas.openxmlformats.org/spreadsheetml/2006/main" count="946" uniqueCount="355">
  <si>
    <t>No. DEL RIESGO</t>
  </si>
  <si>
    <t>RIESGO</t>
  </si>
  <si>
    <t>PROBABILIDAD</t>
  </si>
  <si>
    <t>Frecuencia</t>
  </si>
  <si>
    <t>IMPACTO</t>
  </si>
  <si>
    <t>Moderado</t>
  </si>
  <si>
    <t>Mayor</t>
  </si>
  <si>
    <t>Menor</t>
  </si>
  <si>
    <t>TIPO</t>
  </si>
  <si>
    <t>Probabilidad Residual</t>
  </si>
  <si>
    <t>Impacto Residual</t>
  </si>
  <si>
    <t>MAPA DE RIESGOS</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</si>
  <si>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</si>
  <si>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</si>
  <si>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</si>
  <si>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</si>
  <si>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</si>
  <si>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</si>
  <si>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</si>
  <si>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</si>
  <si>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</si>
  <si>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</si>
  <si>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</si>
  <si>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</si>
  <si>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</si>
  <si>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</si>
  <si>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</si>
  <si>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</si>
  <si>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</si>
  <si>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</si>
  <si>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</si>
  <si>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</si>
  <si>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</si>
  <si>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</si>
  <si>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</si>
  <si>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</si>
  <si>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</si>
  <si>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</si>
  <si>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</si>
  <si>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</si>
  <si>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</si>
  <si>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</si>
  <si>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</si>
  <si>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</si>
  <si>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</si>
  <si>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</si>
  <si>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</si>
  <si>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</si>
  <si>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</si>
  <si>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</si>
  <si>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</si>
  <si>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</si>
  <si>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</si>
  <si>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</si>
  <si>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</si>
  <si>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</si>
  <si>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</si>
  <si>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</si>
  <si>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</si>
  <si>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</si>
  <si>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</si>
  <si>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</si>
  <si>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</si>
  <si>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</si>
  <si>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</si>
  <si>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</si>
  <si>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</si>
  <si>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</si>
  <si>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</si>
  <si>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</si>
  <si>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</si>
  <si>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</si>
  <si>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</si>
  <si>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</si>
  <si>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</si>
  <si>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</si>
  <si>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</si>
  <si>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</si>
  <si>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</si>
  <si>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</si>
  <si>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</si>
  <si>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</si>
  <si>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</si>
  <si>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</si>
  <si>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</si>
  <si>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</si>
  <si>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</si>
  <si>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</si>
  <si>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</si>
  <si>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</si>
  <si>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</si>
  <si>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</si>
  <si>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</si>
  <si>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</si>
  <si>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</si>
  <si>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</si>
  <si>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</si>
  <si>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</si>
  <si>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</si>
  <si>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</si>
  <si>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</si>
  <si>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</si>
  <si>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</si>
  <si>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</si>
  <si>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</si>
  <si>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</si>
  <si>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</si>
  <si>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</si>
  <si>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</si>
  <si>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</si>
  <si>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</si>
  <si>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</si>
  <si>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</si>
  <si>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</si>
  <si>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</si>
  <si>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</si>
  <si>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</si>
  <si>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</si>
  <si>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</si>
  <si>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</si>
  <si>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</si>
  <si>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</si>
  <si>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</si>
  <si>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</si>
  <si>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</si>
  <si>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</si>
  <si>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</si>
  <si>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</si>
  <si>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</si>
  <si>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</si>
  <si>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</si>
  <si>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</si>
  <si>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</si>
  <si>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</si>
  <si>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</si>
  <si>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</si>
  <si>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</si>
  <si>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</si>
  <si>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</si>
  <si>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</si>
  <si>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</si>
  <si>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</si>
  <si>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</si>
  <si>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</si>
  <si>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</si>
  <si>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</si>
  <si>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</si>
  <si>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</si>
  <si>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</si>
  <si>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</si>
  <si>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</si>
  <si>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</si>
  <si>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</si>
  <si>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</si>
  <si>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</si>
  <si>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</si>
  <si>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</si>
  <si>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</si>
  <si>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</si>
  <si>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</si>
  <si>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</si>
  <si>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</si>
  <si>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</si>
  <si>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</si>
  <si>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</si>
  <si>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</si>
  <si>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</si>
  <si>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</si>
  <si>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</si>
  <si>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</si>
  <si>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</si>
  <si>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</si>
  <si>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</si>
  <si>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</si>
  <si>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</si>
  <si>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</si>
  <si>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</si>
  <si>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</si>
  <si>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</si>
  <si>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</si>
  <si>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</si>
  <si>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</si>
  <si>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</si>
  <si>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</si>
  <si>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</si>
  <si>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</si>
  <si>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</si>
  <si>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</si>
  <si>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</si>
  <si>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</si>
  <si>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</si>
  <si>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</si>
  <si>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</si>
  <si>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</si>
  <si>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</si>
  <si>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</si>
  <si>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</si>
  <si>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</si>
  <si>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</si>
  <si>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</si>
  <si>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</si>
  <si>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</si>
  <si>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</si>
  <si>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</si>
  <si>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</si>
  <si>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</si>
  <si>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</si>
  <si>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</si>
  <si>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</si>
  <si>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</si>
  <si>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</si>
  <si>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</si>
  <si>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</si>
  <si>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</si>
  <si>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</si>
  <si>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</si>
  <si>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</si>
  <si>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</si>
  <si>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</si>
  <si>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</si>
  <si>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</si>
  <si>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</si>
  <si>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</si>
  <si>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</si>
  <si>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</si>
  <si>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</si>
  <si>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</si>
  <si>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</si>
  <si>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</si>
  <si>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</si>
  <si>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</si>
  <si>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</si>
  <si>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</si>
  <si>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</si>
  <si>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</si>
  <si>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</si>
  <si>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</si>
  <si>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</si>
  <si>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</si>
  <si>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</si>
  <si>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</si>
  <si>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</si>
  <si>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</si>
  <si>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</si>
  <si>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</si>
  <si>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</si>
  <si>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</si>
  <si>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</si>
  <si>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</si>
  <si>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</si>
  <si>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</si>
  <si>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</si>
  <si>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</si>
  <si>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</si>
  <si>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</si>
  <si>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</si>
  <si>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</si>
  <si>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</si>
  <si>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</si>
  <si>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</si>
  <si>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</si>
  <si>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</si>
  <si>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</si>
  <si>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</si>
  <si>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</si>
  <si>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</si>
  <si>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</si>
  <si>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</si>
  <si>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</si>
  <si>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</si>
  <si>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</si>
  <si>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</si>
  <si>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</si>
  <si>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</si>
  <si>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</si>
  <si>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</si>
  <si>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</si>
  <si>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</si>
  <si>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</si>
  <si>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</si>
  <si>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</si>
  <si>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</si>
  <si>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</si>
  <si>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</si>
  <si>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</si>
  <si>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</si>
  <si>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</si>
  <si>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</si>
  <si>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</si>
  <si>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</si>
  <si>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</si>
  <si>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</si>
  <si>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</si>
  <si>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</si>
  <si>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</si>
  <si>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</si>
  <si>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</si>
  <si>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</si>
  <si>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</si>
  <si>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SE-FO-007</t>
  </si>
  <si>
    <t>SEGUIMIENTO Y EVALUACIÓN</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</si>
  <si>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</si>
  <si>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Beneficencia del Valle del Cauca</t>
  </si>
  <si>
    <t>director control interno</t>
  </si>
  <si>
    <t xml:space="preserve">director control interno </t>
  </si>
  <si>
    <t>12</t>
  </si>
  <si>
    <t>30/04/2025</t>
  </si>
  <si>
    <t>Formato anterior no permite diligenciar el seguimiento a los riesgos en la columna de seguimiento solo lo permite en los campos donde se ha declarado el plan de acción</t>
  </si>
  <si>
    <t>El director de control interno</t>
  </si>
  <si>
    <t>notificará</t>
  </si>
  <si>
    <t>revisará</t>
  </si>
  <si>
    <t>realizará</t>
  </si>
  <si>
    <t>radicará</t>
  </si>
  <si>
    <t>socializará</t>
  </si>
  <si>
    <t xml:space="preserve">como consecuencias de influencias indebidas  y abuso de poder de la Alta Gerencia que afecten la independencia administrativa de la Oficina de Control en el desarrollo de auditorías, seguimientos y evaluaciones. </t>
  </si>
  <si>
    <t>ocasionado por el incumplimiento en la ejecución del Plan Anual de Auditorías, Seguimientos y Evaluaciones, debido a la falta de personal profesional auditor con las competencias requeridas.</t>
  </si>
  <si>
    <t>generada por errores, inconsistencias o deficiencias en la evaluación de la efectividad de los controles del Sistema de Control Interno</t>
  </si>
  <si>
    <t xml:space="preserve">derivadas de la ausencia de formulación y/o ejecución de los planes de mejoramientos y planes de manejo de seguimientos por parte de los responsables de los procesos, frente a los hallazgos y recomendaciones emitidos por la Oficina de Control Interno. </t>
  </si>
  <si>
    <t>derivada de investigaciones disciplinarias y eventuales sanciones por parte de los entes de control,</t>
  </si>
  <si>
    <t>por el debilitamiento del Sistema de Control Interno,</t>
  </si>
  <si>
    <t>asociada a la insatisfacción de los grupos de valor,</t>
  </si>
  <si>
    <t>como resultado de investigaciones disciplinarias y sanciones por parte de los entes de control,</t>
  </si>
  <si>
    <t>02/01/2026</t>
  </si>
  <si>
    <t>31/12/2026</t>
  </si>
  <si>
    <t>mediante oficio, la independencia administrativa, técnica y funcional de la Oficina de Control Interno, conforme a la normatividad vigente.</t>
  </si>
  <si>
    <t>establecerá</t>
  </si>
  <si>
    <t xml:space="preserve">un procedimiento documentado que garantice que la programación, ejecución y comunicación de auditorías, seguimientos y evaluaciones sea definida exclusivamente por la Oficina de Control Interno </t>
  </si>
  <si>
    <t>mediante oficio, a la Alta Gerencia y a los Comités Institucionales de Coordinación de Control Interno y de Gestión y Desempeño cualquier situación que pueda afectar la independencia del ejercicio auditor.</t>
  </si>
  <si>
    <t>periódicamente en los comités institucionales el Plan Anual de Auditorías, Seguimientos y Evaluaciones, así como sus resultados, dejando trazabilidad de las decisiones adoptadas.</t>
  </si>
  <si>
    <t xml:space="preserve">mantendrá </t>
  </si>
  <si>
    <t>evidencia documental de todas las actuaciones de la Oficina de Control Interno, garantizando la trazabilidad y transparencia del proceso auditor.</t>
  </si>
  <si>
    <t>verificará</t>
  </si>
  <si>
    <t>que en los estudios previos de contratación se incluyan de manera expresa las actividades macro del Plan Anual de Auditorías, Seguimientos y Evaluaciones.</t>
  </si>
  <si>
    <t>y validar las hojas de vida del personal auditor, asegurando el cumplimiento del perfil, certificaciones y competencias requeridas.</t>
  </si>
  <si>
    <t>oportunamente al Representante Legal cuando el personal seleccionado no cumpla con el perfil de auditor definido.</t>
  </si>
  <si>
    <t>gestionará</t>
  </si>
  <si>
    <t>la no renovación de contratos de prestación de servicios cuando se evidencie incumplimiento del perfil o de las competencias técnicas exigidas.</t>
  </si>
  <si>
    <t>implementará</t>
  </si>
  <si>
    <t>un plan de capacitación permanente para el personal de la Oficina de Control Interno, orientado al fortalecimiento del equipo auditor.</t>
  </si>
  <si>
    <t>lineamientos y parámetros claros para la elaboración de informes de auditoría y seguimiento, asegurando criterios de calidad, objetividad y consistencia.</t>
  </si>
  <si>
    <t>revisión preliminar de los informes antes de su radicación y comunicación oficial.</t>
  </si>
  <si>
    <t>ejecutará</t>
  </si>
  <si>
    <t>procesos de inducción y reinducción del personal auditor conforme a la normatividad aplicable a la Oficina de Control Interno.</t>
  </si>
  <si>
    <t>capacitaciones periódicas orientadas al fortalecimiento técnico en evaluación de controles y gestión de riesgos.</t>
  </si>
  <si>
    <t>autoevaluaciones periódicas de la gestión de la Oficina de Control Interno para identificar oportunidades de mejora.</t>
  </si>
  <si>
    <t>formalmente a los responsables de los procesos y al Representante Legal sobre la obligación de formular y ejecutar los planes de mejoramiento y planes de manejo derivados de auditorías y seguimientos.</t>
  </si>
  <si>
    <t>y remitir oportunamente los informes finales de auditoría y seguimiento, anexando los formatos institucionales de planes de mejoramiento y planes de manejo.</t>
  </si>
  <si>
    <t>la declaratoria de conformidad de los planes de mejoramiento presentados, verificando su coherencia con los hallazgos identificados.</t>
  </si>
  <si>
    <t>efectuará</t>
  </si>
  <si>
    <t>visitas de seguimiento y cierre para verificar la implementación y efectividad de los planes de manejo y planes de mejoramiento.</t>
  </si>
  <si>
    <t>en los Comités Institucionales de Coordinación de Control Interno y de Gestión y Desempeño el estado de cumplimiento de los planes por parte de las dependencias responsables.</t>
  </si>
  <si>
    <t>1. Informar de manera inmediata y formal a la Alta Gerencia y a los Comités Institucionales de Coordinación de Control Interno y de Gestión y Desempeño sobre el incumplimiento de los controles relacionados con la independencia administrativa.
2. Solicitar la adopción de medidas administrativas correctivas que restablezcan la autonomía de la Oficina de Control Interno en la programación, ejecución y reporte de auditorías, seguimientos y evaluaciones.
3. Documentar y dejar trazabilidad del incumplimiento, remitiendo los soportes correspondientes para efectos de control interno y eventuales requerimientos de los entes de control.</t>
  </si>
  <si>
    <t>1. Notificar formalmente al Representante Legal el incumplimiento de los controles relacionados con la idoneidad del personal auditor y el impacto generado en la ejecución del Plan Anual.
2. Reformular o ajustar el Plan Anual de Auditorías, Seguimientos y Evaluaciones, priorizando actividades críticas, mientras se subsana la falta de personal competente.
3. Gestionar de manera inmediata la contratación, reasignación o capacitación del personal auditor, garantizando el cumplimiento del perfil y competencias requeridas.</t>
  </si>
  <si>
    <t>1. Revisar y corregir los informes emitidos que presenten errores, inconsistencias o deficiencias técnicas, dejando constancia de las acciones de mejora adoptadas.
2. Refuerzo inmediato de lineamientos técnicos y metodológicos, mediante capacitaciones correctivas al equipo auditor sobre evaluación de controles e informes.
3. Implementar una revisión adicional de calidad para los informes posteriores, hasta garantizar el restablecimiento de la confiabilidad y consistencia técnica.</t>
  </si>
  <si>
    <t>1. Reiterar formalmente el requerimiento a los responsables de los procesos para la formulación y/o ejecución de los planes de mejoramiento y planes de manejo, informando las consecuencias del incumplimiento.
2. Informar al Representante Legal y a los comités institucionales sobre el incumplimiento persistente de los controles y el estado crítico de los planes pendientes.
3. Intensificar el seguimiento, mediante visitas de verificación y cronogramas ajustados, hasta lograr la suscripción, ejecución y cierre efectivo de los planes.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</si>
</sst>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42">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6" fillId="0" borderId="1" xfId="0" applyFont="1" applyBorder="1" applyAlignment="1">
      <alignment horizontal="left" vertical="center" wrapText="1"/>
    </xf>
    <xf numFmtId="0" fontId="34" fillId="2" borderId="1" xfId="2" applyFont="1" applyFill="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1" xfId="2"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wrapText="1"/>
    </xf>
    <xf numFmtId="0" fontId="4" fillId="4" borderId="6" xfId="2" applyFont="1" applyFill="1" applyBorder="1" applyAlignment="1" applyProtection="1">
      <alignment horizontal="left" vertical="top" wrapText="1"/>
      <protection locked="0"/>
    </xf>
    <xf numFmtId="0" fontId="4" fillId="4" borderId="1" xfId="2" applyFont="1" applyFill="1" applyBorder="1" applyAlignment="1" applyProtection="1">
      <alignment horizontal="left" vertical="top" wrapText="1"/>
      <protection locked="0"/>
    </xf>
    <xf numFmtId="0" fontId="4" fillId="4" borderId="1" xfId="2" applyFont="1" applyFill="1" applyBorder="1" applyAlignment="1" applyProtection="1">
      <alignment vertical="top" wrapText="1"/>
      <protection locked="0"/>
    </xf>
    <xf numFmtId="0" fontId="4" fillId="4" borderId="28" xfId="2" applyFont="1" applyFill="1" applyBorder="1" applyAlignment="1" applyProtection="1">
      <alignment horizontal="left" vertical="top" wrapText="1"/>
      <protection locked="0"/>
    </xf>
    <xf numFmtId="0" fontId="4" fillId="0" borderId="6" xfId="2" applyFont="1" applyBorder="1" applyAlignment="1">
      <alignment horizontal="left" vertical="top" wrapText="1"/>
    </xf>
    <xf numFmtId="0" fontId="4" fillId="0" borderId="1" xfId="2" applyFont="1" applyBorder="1" applyAlignment="1">
      <alignment horizontal="left" vertical="top" wrapText="1"/>
    </xf>
    <xf numFmtId="0" fontId="4" fillId="0" borderId="28" xfId="2" applyFont="1" applyBorder="1" applyAlignment="1">
      <alignment horizontal="left" vertical="top" wrapText="1"/>
    </xf>
    <xf numFmtId="0" fontId="14" fillId="0" borderId="8" xfId="2" applyFont="1" applyBorder="1" applyAlignment="1">
      <alignment vertical="center" wrapText="1"/>
    </xf>
    <xf numFmtId="4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5" fillId="5" borderId="59" xfId="0" applyFont="1" applyFill="1" applyBorder="1" applyAlignment="1">
      <alignment horizontal="left" vertical="center"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56" xfId="0" applyFont="1" applyFill="1" applyBorder="1" applyAlignment="1">
      <alignment horizontal="left" vertical="center" wrapText="1"/>
    </xf>
    <xf numFmtId="0" fontId="45" fillId="5" borderId="70"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6" fillId="0" borderId="8" xfId="2" applyFont="1" applyBorder="1" applyAlignment="1">
      <alignment horizontal="left" vertical="top" wrapText="1"/>
    </xf>
    <xf numFmtId="0" fontId="6" fillId="0" borderId="10" xfId="2" applyFont="1" applyBorder="1" applyAlignment="1">
      <alignment horizontal="left" vertical="top" wrapText="1"/>
    </xf>
    <xf numFmtId="0" fontId="6" fillId="0" borderId="19" xfId="2" applyFont="1" applyBorder="1" applyAlignment="1">
      <alignment horizontal="left" vertical="top" wrapText="1"/>
    </xf>
    <xf numFmtId="0" fontId="14" fillId="0" borderId="8" xfId="2" applyFont="1" applyBorder="1" applyAlignment="1">
      <alignment horizontal="center" vertical="center" wrapText="1"/>
    </xf>
    <xf numFmtId="0" fontId="14" fillId="0" borderId="19"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9" fontId="2" fillId="0" borderId="0" xfId="0" applyNumberFormat="1" applyFont="1" applyAlignment="1">
      <alignment horizontal="left" vertical="top" wrapText="1"/>
    </xf>
    <xf numFmtId="0" fontId="10" fillId="2" borderId="0" xfId="2" applyFont="1" applyFill="1" applyAlignment="1">
      <alignment horizontal="left" vertical="top" wrapText="1"/>
    </xf>
    <xf numFmtId="0" fontId="3" fillId="0" borderId="0" xfId="2" applyFont="1" applyAlignment="1">
      <alignment horizontal="left" vertical="top" wrapText="1"/>
    </xf>
    <xf numFmtId="0" fontId="5" fillId="0" borderId="10" xfId="2" applyFont="1" applyBorder="1" applyAlignment="1">
      <alignment horizontal="left" vertical="top" wrapText="1"/>
    </xf>
    <xf numFmtId="0" fontId="11" fillId="0" borderId="0" xfId="2" applyFont="1" applyAlignment="1">
      <alignment horizontal="left" vertical="top" wrapText="1"/>
    </xf>
    <xf numFmtId="0" fontId="11" fillId="0" borderId="7" xfId="2" applyFont="1" applyBorder="1" applyAlignment="1">
      <alignment horizontal="center" vertical="center" wrapText="1"/>
    </xf>
    <xf numFmtId="0" fontId="4" fillId="4" borderId="7" xfId="2" applyFont="1" applyFill="1" applyBorder="1" applyAlignment="1" applyProtection="1">
      <alignment horizontal="left" vertical="top" wrapText="1"/>
      <protection locked="0"/>
    </xf>
    <xf numFmtId="0" fontId="11" fillId="4" borderId="7" xfId="0" applyFont="1" applyFill="1" applyBorder="1" applyAlignment="1" applyProtection="1">
      <alignment horizontal="center" vertical="center" wrapText="1"/>
      <protection locked="0"/>
    </xf>
    <xf numFmtId="9" fontId="11" fillId="4" borderId="7" xfId="0" applyNumberFormat="1" applyFont="1" applyFill="1" applyBorder="1" applyAlignment="1" applyProtection="1">
      <alignment horizontal="center" vertical="center" wrapText="1"/>
      <protection locked="0"/>
    </xf>
    <xf numFmtId="0" fontId="4" fillId="0" borderId="0" xfId="2" applyFont="1" applyBorder="1" applyAlignment="1">
      <alignment vertical="center" wrapText="1"/>
    </xf>
    <xf numFmtId="0" fontId="4" fillId="0" borderId="7" xfId="2" applyFont="1" applyBorder="1" applyAlignment="1">
      <alignment horizontal="left" vertical="top" wrapText="1"/>
    </xf>
    <xf numFmtId="0" fontId="4" fillId="4" borderId="7" xfId="2" applyFont="1" applyFill="1" applyBorder="1" applyAlignment="1" applyProtection="1">
      <alignment horizontal="left" vertical="center" wrapText="1"/>
      <protection locked="0"/>
    </xf>
    <xf numFmtId="0" fontId="13" fillId="0" borderId="74" xfId="2" applyFont="1" applyBorder="1" applyAlignment="1">
      <alignment horizontal="center" vertical="center" wrapText="1"/>
    </xf>
    <xf numFmtId="0" fontId="13" fillId="0" borderId="73"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6"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77" xfId="2" applyFont="1" applyBorder="1" applyAlignment="1">
      <alignment horizontal="center" vertical="center" wrapText="1"/>
    </xf>
    <xf numFmtId="9" fontId="24" fillId="0" borderId="76" xfId="0" applyNumberFormat="1" applyFont="1" applyBorder="1" applyAlignment="1">
      <alignment horizontal="center" vertical="center" wrapText="1"/>
    </xf>
    <xf numFmtId="9" fontId="24" fillId="0" borderId="7" xfId="0" applyNumberFormat="1" applyFont="1" applyBorder="1" applyAlignment="1">
      <alignment horizontal="center" vertical="center" wrapText="1"/>
    </xf>
    <xf numFmtId="9" fontId="24" fillId="0" borderId="77" xfId="0" applyNumberFormat="1" applyFont="1" applyBorder="1" applyAlignment="1">
      <alignment horizontal="center" vertical="center" wrapText="1"/>
    </xf>
    <xf numFmtId="9" fontId="24" fillId="0" borderId="78"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35" xfId="0" applyNumberFormat="1" applyFont="1" applyBorder="1" applyAlignment="1">
      <alignment horizontal="center" vertical="center" wrapText="1"/>
    </xf>
    <xf numFmtId="9" fontId="26" fillId="0" borderId="76" xfId="0" applyNumberFormat="1" applyFont="1" applyBorder="1" applyAlignment="1">
      <alignment horizontal="center" vertical="center" wrapText="1"/>
    </xf>
    <xf numFmtId="9" fontId="26" fillId="0" borderId="7" xfId="0" applyNumberFormat="1" applyFont="1" applyBorder="1" applyAlignment="1">
      <alignment horizontal="center" vertical="center" wrapText="1"/>
    </xf>
    <xf numFmtId="9" fontId="26" fillId="0" borderId="77" xfId="0" applyNumberFormat="1" applyFont="1" applyBorder="1" applyAlignment="1">
      <alignment horizontal="center" vertical="center" wrapText="1"/>
    </xf>
    <xf numFmtId="9" fontId="26" fillId="0" borderId="78" xfId="0" applyNumberFormat="1" applyFont="1" applyBorder="1" applyAlignment="1">
      <alignment horizontal="center" vertical="center" wrapText="1"/>
    </xf>
    <xf numFmtId="9" fontId="26" fillId="0" borderId="40" xfId="0" applyNumberFormat="1" applyFont="1" applyBorder="1" applyAlignment="1">
      <alignment horizontal="center" vertical="center" wrapText="1"/>
    </xf>
    <xf numFmtId="9" fontId="26" fillId="0" borderId="35" xfId="0" applyNumberFormat="1" applyFont="1" applyBorder="1" applyAlignment="1">
      <alignment horizontal="center" vertical="center" wrapText="1"/>
    </xf>
    <xf numFmtId="0" fontId="2" fillId="4" borderId="1" xfId="2" applyFill="1" applyBorder="1" applyAlignment="1" applyProtection="1">
      <alignment horizontal="left" vertical="top" wrapText="1"/>
      <protection locked="0"/>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1401536</xdr:colOff>
      <xdr:row>2</xdr:row>
      <xdr:rowOff>0</xdr:rowOff>
    </xdr:to>
    <xdr:pic>
      <xdr:nvPicPr>
        <xdr:cNvPr id="2" name="Imagen 1">
          <a:extLst>
            <a:ext uri="{FF2B5EF4-FFF2-40B4-BE49-F238E27FC236}">
              <a16:creationId xmlns:a16="http://schemas.microsoft.com/office/drawing/2014/main" id="{18A6F9F5-9E42-4A20-87B5-E6F431FEB475}"/>
            </a:ext>
          </a:extLst>
        </xdr:cNvPr>
        <xdr:cNvPicPr>
          <a:picLocks noChangeAspect="1"/>
        </xdr:cNvPicPr>
      </xdr:nvPicPr>
      <xdr:blipFill>
        <a:blip xmlns:r="http://schemas.openxmlformats.org/officeDocument/2006/relationships" r:embed="rId1"/>
        <a:stretch>
          <a:fillRect/>
        </a:stretch>
      </xdr:blipFill>
      <xdr:spPr>
        <a:xfrm>
          <a:off x="0" y="0"/>
          <a:ext cx="2830286"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1778001</xdr:colOff>
      <xdr:row>1</xdr:row>
      <xdr:rowOff>338665</xdr:rowOff>
    </xdr:to>
    <xdr:pic>
      <xdr:nvPicPr>
        <xdr:cNvPr id="2" name="Imagen 1">
          <a:extLst>
            <a:ext uri="{FF2B5EF4-FFF2-40B4-BE49-F238E27FC236}">
              <a16:creationId xmlns:a16="http://schemas.microsoft.com/office/drawing/2014/main" id="{33DB9C27-BB07-4BC9-B5DE-B3A4796029C9}"/>
            </a:ext>
          </a:extLst>
        </xdr:cNvPr>
        <xdr:cNvPicPr>
          <a:picLocks noChangeAspect="1"/>
        </xdr:cNvPicPr>
      </xdr:nvPicPr>
      <xdr:blipFill>
        <a:blip xmlns:r="http://schemas.openxmlformats.org/officeDocument/2006/relationships" r:embed="rId1"/>
        <a:stretch>
          <a:fillRect/>
        </a:stretch>
      </xdr:blipFill>
      <xdr:spPr>
        <a:xfrm>
          <a:off x="1" y="0"/>
          <a:ext cx="1778000" cy="709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1224643</xdr:colOff>
      <xdr:row>2</xdr:row>
      <xdr:rowOff>326570</xdr:rowOff>
    </xdr:to>
    <xdr:pic>
      <xdr:nvPicPr>
        <xdr:cNvPr id="3" name="Imagen 2">
          <a:extLst>
            <a:ext uri="{FF2B5EF4-FFF2-40B4-BE49-F238E27FC236}">
              <a16:creationId xmlns:a16="http://schemas.microsoft.com/office/drawing/2014/main" id="{743473C2-F139-435B-A006-5BA357D3B90A}"/>
            </a:ext>
          </a:extLst>
        </xdr:cNvPr>
        <xdr:cNvPicPr>
          <a:picLocks noChangeAspect="1"/>
        </xdr:cNvPicPr>
      </xdr:nvPicPr>
      <xdr:blipFill>
        <a:blip xmlns:r="http://schemas.openxmlformats.org/officeDocument/2006/relationships" r:embed="rId1"/>
        <a:stretch>
          <a:fillRect/>
        </a:stretch>
      </xdr:blipFill>
      <xdr:spPr>
        <a:xfrm>
          <a:off x="1" y="0"/>
          <a:ext cx="1224642" cy="1347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91</xdr:row>
      <xdr:rowOff>0</xdr:rowOff>
    </xdr:from>
    <xdr:to>
      <xdr:col>4</xdr:col>
      <xdr:colOff>90438</xdr:colOff>
      <xdr:row>96</xdr:row>
      <xdr:rowOff>41459</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10</xdr:row>
      <xdr:rowOff>965608</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91</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91</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91</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xdr:colOff>
      <xdr:row>0</xdr:row>
      <xdr:rowOff>0</xdr:rowOff>
    </xdr:from>
    <xdr:to>
      <xdr:col>0</xdr:col>
      <xdr:colOff>1276351</xdr:colOff>
      <xdr:row>2</xdr:row>
      <xdr:rowOff>19050</xdr:rowOff>
    </xdr:to>
    <xdr:pic>
      <xdr:nvPicPr>
        <xdr:cNvPr id="2" name="Imagen 1">
          <a:extLst>
            <a:ext uri="{FF2B5EF4-FFF2-40B4-BE49-F238E27FC236}">
              <a16:creationId xmlns:a16="http://schemas.microsoft.com/office/drawing/2014/main" id="{4342DC37-78CE-4DFB-9F5B-E2B39207525C}"/>
            </a:ext>
          </a:extLst>
        </xdr:cNvPr>
        <xdr:cNvPicPr>
          <a:picLocks noChangeAspect="1"/>
        </xdr:cNvPicPr>
      </xdr:nvPicPr>
      <xdr:blipFill>
        <a:blip xmlns:r="http://schemas.openxmlformats.org/officeDocument/2006/relationships" r:embed="rId1"/>
        <a:stretch>
          <a:fillRect/>
        </a:stretch>
      </xdr:blipFill>
      <xdr:spPr>
        <a:xfrm>
          <a:off x="1" y="0"/>
          <a:ext cx="1276350" cy="628650"/>
        </a:xfrm>
        <a:prstGeom prst="rect">
          <a:avLst/>
        </a:prstGeom>
      </xdr:spPr>
    </xdr:pic>
    <xdr:clientData/>
  </xdr:twoCellAnchor>
  <xdr:oneCellAnchor>
    <xdr:from>
      <xdr:col>9</xdr:col>
      <xdr:colOff>1152525</xdr:colOff>
      <xdr:row>11</xdr:row>
      <xdr:rowOff>0</xdr:rowOff>
    </xdr:from>
    <xdr:ext cx="95250" cy="171450"/>
    <xdr:sp macro="" textlink="">
      <xdr:nvSpPr>
        <xdr:cNvPr id="3" name="Text Box 16">
          <a:extLst>
            <a:ext uri="{FF2B5EF4-FFF2-40B4-BE49-F238E27FC236}">
              <a16:creationId xmlns:a16="http://schemas.microsoft.com/office/drawing/2014/main" id="{489CAB22-19AC-44DC-A053-EF8A267770AF}"/>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4" name="Text Box 17">
          <a:extLst>
            <a:ext uri="{FF2B5EF4-FFF2-40B4-BE49-F238E27FC236}">
              <a16:creationId xmlns:a16="http://schemas.microsoft.com/office/drawing/2014/main" id="{B86F6B57-0474-4277-84D2-86174BFFD199}"/>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5" name="Text Box 18">
          <a:extLst>
            <a:ext uri="{FF2B5EF4-FFF2-40B4-BE49-F238E27FC236}">
              <a16:creationId xmlns:a16="http://schemas.microsoft.com/office/drawing/2014/main" id="{CFCC6D16-262A-4B6C-B370-F84640256008}"/>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6" name="Text Box 19">
          <a:extLst>
            <a:ext uri="{FF2B5EF4-FFF2-40B4-BE49-F238E27FC236}">
              <a16:creationId xmlns:a16="http://schemas.microsoft.com/office/drawing/2014/main" id="{35D37743-BEE8-448F-B7C4-2041CECD6131}"/>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504825</xdr:rowOff>
    </xdr:from>
    <xdr:ext cx="95250" cy="442269"/>
    <xdr:sp macro="" textlink="">
      <xdr:nvSpPr>
        <xdr:cNvPr id="7" name="Text Box 15">
          <a:extLst>
            <a:ext uri="{FF2B5EF4-FFF2-40B4-BE49-F238E27FC236}">
              <a16:creationId xmlns:a16="http://schemas.microsoft.com/office/drawing/2014/main" id="{2E060852-D23E-4D13-A2C2-7A9A9D8C2F39}"/>
            </a:ext>
          </a:extLst>
        </xdr:cNvPr>
        <xdr:cNvSpPr txBox="1">
          <a:spLocks noChangeArrowheads="1"/>
        </xdr:cNvSpPr>
      </xdr:nvSpPr>
      <xdr:spPr bwMode="auto">
        <a:xfrm>
          <a:off x="13846629" y="67913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8" name="Text Box 16">
          <a:extLst>
            <a:ext uri="{FF2B5EF4-FFF2-40B4-BE49-F238E27FC236}">
              <a16:creationId xmlns:a16="http://schemas.microsoft.com/office/drawing/2014/main" id="{637110A9-462A-496B-835D-DFEA0CC9F388}"/>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10" name="Text Box 17">
          <a:extLst>
            <a:ext uri="{FF2B5EF4-FFF2-40B4-BE49-F238E27FC236}">
              <a16:creationId xmlns:a16="http://schemas.microsoft.com/office/drawing/2014/main" id="{A6D9D420-47BB-489E-899C-399E8EFF79C7}"/>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xdr:row>
      <xdr:rowOff>15875</xdr:rowOff>
    </xdr:from>
    <xdr:ext cx="95250" cy="171450"/>
    <xdr:sp macro="" textlink="">
      <xdr:nvSpPr>
        <xdr:cNvPr id="25" name="Text Box 18">
          <a:extLst>
            <a:ext uri="{FF2B5EF4-FFF2-40B4-BE49-F238E27FC236}">
              <a16:creationId xmlns:a16="http://schemas.microsoft.com/office/drawing/2014/main" id="{95B03272-5FBA-47D5-BBDD-35DEB162D047}"/>
            </a:ext>
          </a:extLst>
        </xdr:cNvPr>
        <xdr:cNvSpPr txBox="1">
          <a:spLocks noChangeArrowheads="1"/>
        </xdr:cNvSpPr>
      </xdr:nvSpPr>
      <xdr:spPr bwMode="auto">
        <a:xfrm>
          <a:off x="13838691" y="6302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504825</xdr:rowOff>
    </xdr:from>
    <xdr:ext cx="95250" cy="213632"/>
    <xdr:sp macro="" textlink="">
      <xdr:nvSpPr>
        <xdr:cNvPr id="36" name="Text Box 15">
          <a:extLst>
            <a:ext uri="{FF2B5EF4-FFF2-40B4-BE49-F238E27FC236}">
              <a16:creationId xmlns:a16="http://schemas.microsoft.com/office/drawing/2014/main" id="{849828AB-62F2-4A09-92E5-A44AC1A1294F}"/>
            </a:ext>
          </a:extLst>
        </xdr:cNvPr>
        <xdr:cNvSpPr txBox="1">
          <a:spLocks noChangeArrowheads="1"/>
        </xdr:cNvSpPr>
      </xdr:nvSpPr>
      <xdr:spPr bwMode="auto">
        <a:xfrm>
          <a:off x="13846629" y="67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7" name="Text Box 16">
          <a:extLst>
            <a:ext uri="{FF2B5EF4-FFF2-40B4-BE49-F238E27FC236}">
              <a16:creationId xmlns:a16="http://schemas.microsoft.com/office/drawing/2014/main" id="{EB9F99AD-C452-4D90-B075-9C41C52CF122}"/>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8" name="Text Box 17">
          <a:extLst>
            <a:ext uri="{FF2B5EF4-FFF2-40B4-BE49-F238E27FC236}">
              <a16:creationId xmlns:a16="http://schemas.microsoft.com/office/drawing/2014/main" id="{26A24EF0-7C26-48DC-9F73-2CC343AA51F0}"/>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9" name="Text Box 18">
          <a:extLst>
            <a:ext uri="{FF2B5EF4-FFF2-40B4-BE49-F238E27FC236}">
              <a16:creationId xmlns:a16="http://schemas.microsoft.com/office/drawing/2014/main" id="{645CE9CD-CC8B-473A-A5A4-F225B1408E37}"/>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40" name="Text Box 19">
          <a:extLst>
            <a:ext uri="{FF2B5EF4-FFF2-40B4-BE49-F238E27FC236}">
              <a16:creationId xmlns:a16="http://schemas.microsoft.com/office/drawing/2014/main" id="{6B9130EF-1AF4-4C33-89E1-8E90F1309654}"/>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63" name="Text Box 16">
          <a:extLst>
            <a:ext uri="{FF2B5EF4-FFF2-40B4-BE49-F238E27FC236}">
              <a16:creationId xmlns:a16="http://schemas.microsoft.com/office/drawing/2014/main" id="{1D2ACA5F-E40F-419D-8FD3-D30A4B4A1D19}"/>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81" name="Text Box 17">
          <a:extLst>
            <a:ext uri="{FF2B5EF4-FFF2-40B4-BE49-F238E27FC236}">
              <a16:creationId xmlns:a16="http://schemas.microsoft.com/office/drawing/2014/main" id="{37EFEF90-C6AF-4C3F-B6D6-E494AE2D5B06}"/>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90" name="Text Box 18">
          <a:extLst>
            <a:ext uri="{FF2B5EF4-FFF2-40B4-BE49-F238E27FC236}">
              <a16:creationId xmlns:a16="http://schemas.microsoft.com/office/drawing/2014/main" id="{8C631C90-CD43-41EB-82D4-C82D50551995}"/>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791" name="Text Box 15">
          <a:extLst>
            <a:ext uri="{FF2B5EF4-FFF2-40B4-BE49-F238E27FC236}">
              <a16:creationId xmlns:a16="http://schemas.microsoft.com/office/drawing/2014/main" id="{F517BF29-2AE5-45F6-85DA-6449A36E2096}"/>
            </a:ext>
          </a:extLst>
        </xdr:cNvPr>
        <xdr:cNvSpPr txBox="1">
          <a:spLocks noChangeArrowheads="1"/>
        </xdr:cNvSpPr>
      </xdr:nvSpPr>
      <xdr:spPr bwMode="auto">
        <a:xfrm>
          <a:off x="13846629" y="121797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170392</xdr:rowOff>
    </xdr:from>
    <xdr:ext cx="95250" cy="213632"/>
    <xdr:sp macro="" textlink="">
      <xdr:nvSpPr>
        <xdr:cNvPr id="835" name="Text Box 15">
          <a:extLst>
            <a:ext uri="{FF2B5EF4-FFF2-40B4-BE49-F238E27FC236}">
              <a16:creationId xmlns:a16="http://schemas.microsoft.com/office/drawing/2014/main" id="{111B7886-7B5E-4264-A7A5-98F3DB68579F}"/>
            </a:ext>
          </a:extLst>
        </xdr:cNvPr>
        <xdr:cNvSpPr txBox="1">
          <a:spLocks noChangeArrowheads="1"/>
        </xdr:cNvSpPr>
      </xdr:nvSpPr>
      <xdr:spPr bwMode="auto">
        <a:xfrm>
          <a:off x="13880646" y="1184532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840" name="Text Box 16">
          <a:extLst>
            <a:ext uri="{FF2B5EF4-FFF2-40B4-BE49-F238E27FC236}">
              <a16:creationId xmlns:a16="http://schemas.microsoft.com/office/drawing/2014/main" id="{F3D3E0DF-FA9B-4779-B805-34794A5C87DD}"/>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64" name="Text Box 17">
          <a:extLst>
            <a:ext uri="{FF2B5EF4-FFF2-40B4-BE49-F238E27FC236}">
              <a16:creationId xmlns:a16="http://schemas.microsoft.com/office/drawing/2014/main" id="{38579541-8972-40EA-887F-5B9C6A51CF78}"/>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0" name="Text Box 18">
          <a:extLst>
            <a:ext uri="{FF2B5EF4-FFF2-40B4-BE49-F238E27FC236}">
              <a16:creationId xmlns:a16="http://schemas.microsoft.com/office/drawing/2014/main" id="{44962896-E80D-4DF6-9E7A-4AD3C7A2FAC5}"/>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1" name="Text Box 19">
          <a:extLst>
            <a:ext uri="{FF2B5EF4-FFF2-40B4-BE49-F238E27FC236}">
              <a16:creationId xmlns:a16="http://schemas.microsoft.com/office/drawing/2014/main" id="{3F9C7D3D-3AFF-4DB7-8FF4-AB460208D4CC}"/>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2" name="Text Box 16">
          <a:extLst>
            <a:ext uri="{FF2B5EF4-FFF2-40B4-BE49-F238E27FC236}">
              <a16:creationId xmlns:a16="http://schemas.microsoft.com/office/drawing/2014/main" id="{88BBAEA6-C7AF-422B-BBC6-19291DDB8E04}"/>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3" name="Text Box 17">
          <a:extLst>
            <a:ext uri="{FF2B5EF4-FFF2-40B4-BE49-F238E27FC236}">
              <a16:creationId xmlns:a16="http://schemas.microsoft.com/office/drawing/2014/main" id="{163AA0AB-A776-479B-BBB3-7454C705FF1F}"/>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16</xdr:row>
      <xdr:rowOff>15875</xdr:rowOff>
    </xdr:from>
    <xdr:ext cx="95250" cy="171450"/>
    <xdr:sp macro="" textlink="">
      <xdr:nvSpPr>
        <xdr:cNvPr id="1190" name="Text Box 18">
          <a:extLst>
            <a:ext uri="{FF2B5EF4-FFF2-40B4-BE49-F238E27FC236}">
              <a16:creationId xmlns:a16="http://schemas.microsoft.com/office/drawing/2014/main" id="{4AB69EDC-3476-431B-A4F0-758FFDAB5574}"/>
            </a:ext>
          </a:extLst>
        </xdr:cNvPr>
        <xdr:cNvSpPr txBox="1">
          <a:spLocks noChangeArrowheads="1"/>
        </xdr:cNvSpPr>
      </xdr:nvSpPr>
      <xdr:spPr bwMode="auto">
        <a:xfrm>
          <a:off x="13838691" y="1169080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73" name="Text Box 15">
          <a:extLst>
            <a:ext uri="{FF2B5EF4-FFF2-40B4-BE49-F238E27FC236}">
              <a16:creationId xmlns:a16="http://schemas.microsoft.com/office/drawing/2014/main" id="{F3003B23-1918-4CF2-B78E-50FC2B58306E}"/>
            </a:ext>
          </a:extLst>
        </xdr:cNvPr>
        <xdr:cNvSpPr txBox="1">
          <a:spLocks noChangeArrowheads="1"/>
        </xdr:cNvSpPr>
      </xdr:nvSpPr>
      <xdr:spPr bwMode="auto">
        <a:xfrm>
          <a:off x="13846629" y="121797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213632"/>
    <xdr:sp macro="" textlink="">
      <xdr:nvSpPr>
        <xdr:cNvPr id="1497" name="Text Box 15">
          <a:extLst>
            <a:ext uri="{FF2B5EF4-FFF2-40B4-BE49-F238E27FC236}">
              <a16:creationId xmlns:a16="http://schemas.microsoft.com/office/drawing/2014/main" id="{6D192422-AC6C-46A2-9F5A-C78E14AC18E5}"/>
            </a:ext>
          </a:extLst>
        </xdr:cNvPr>
        <xdr:cNvSpPr txBox="1">
          <a:spLocks noChangeArrowheads="1"/>
        </xdr:cNvSpPr>
      </xdr:nvSpPr>
      <xdr:spPr bwMode="auto">
        <a:xfrm>
          <a:off x="13846629" y="12179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08" name="Text Box 16">
          <a:extLst>
            <a:ext uri="{FF2B5EF4-FFF2-40B4-BE49-F238E27FC236}">
              <a16:creationId xmlns:a16="http://schemas.microsoft.com/office/drawing/2014/main" id="{4A16261D-53D9-440E-AA28-A4B242280A5A}"/>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09" name="Text Box 17">
          <a:extLst>
            <a:ext uri="{FF2B5EF4-FFF2-40B4-BE49-F238E27FC236}">
              <a16:creationId xmlns:a16="http://schemas.microsoft.com/office/drawing/2014/main" id="{FB1B30BC-FAE3-4989-A0F7-C53842F3784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0" name="Text Box 18">
          <a:extLst>
            <a:ext uri="{FF2B5EF4-FFF2-40B4-BE49-F238E27FC236}">
              <a16:creationId xmlns:a16="http://schemas.microsoft.com/office/drawing/2014/main" id="{CCD56AC3-DF48-48E4-8609-06C2E95C44CF}"/>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1" name="Text Box 19">
          <a:extLst>
            <a:ext uri="{FF2B5EF4-FFF2-40B4-BE49-F238E27FC236}">
              <a16:creationId xmlns:a16="http://schemas.microsoft.com/office/drawing/2014/main" id="{D9A4AB15-B313-4B42-B3CF-0EE5D9CFC038}"/>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2" name="Text Box 16">
          <a:extLst>
            <a:ext uri="{FF2B5EF4-FFF2-40B4-BE49-F238E27FC236}">
              <a16:creationId xmlns:a16="http://schemas.microsoft.com/office/drawing/2014/main" id="{51A61BA0-AF3B-4327-94B6-F1284332580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3" name="Text Box 17">
          <a:extLst>
            <a:ext uri="{FF2B5EF4-FFF2-40B4-BE49-F238E27FC236}">
              <a16:creationId xmlns:a16="http://schemas.microsoft.com/office/drawing/2014/main" id="{07B52636-3E58-4793-87D2-E385472542E5}"/>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4" name="Text Box 18">
          <a:extLst>
            <a:ext uri="{FF2B5EF4-FFF2-40B4-BE49-F238E27FC236}">
              <a16:creationId xmlns:a16="http://schemas.microsoft.com/office/drawing/2014/main" id="{D84E34D8-18AF-4F41-93F2-CF2A784AC299}"/>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5" name="Text Box 16">
          <a:extLst>
            <a:ext uri="{FF2B5EF4-FFF2-40B4-BE49-F238E27FC236}">
              <a16:creationId xmlns:a16="http://schemas.microsoft.com/office/drawing/2014/main" id="{6CB7DDC6-0477-4FF9-96B6-28CDB4B4BF84}"/>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6" name="Text Box 17">
          <a:extLst>
            <a:ext uri="{FF2B5EF4-FFF2-40B4-BE49-F238E27FC236}">
              <a16:creationId xmlns:a16="http://schemas.microsoft.com/office/drawing/2014/main" id="{7D10F5F3-DE0E-47F3-9D7C-119B2CD2050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7" name="Text Box 18">
          <a:extLst>
            <a:ext uri="{FF2B5EF4-FFF2-40B4-BE49-F238E27FC236}">
              <a16:creationId xmlns:a16="http://schemas.microsoft.com/office/drawing/2014/main" id="{A0D88AB5-F8F7-452C-AFA3-24DEC3933A8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8" name="Text Box 19">
          <a:extLst>
            <a:ext uri="{FF2B5EF4-FFF2-40B4-BE49-F238E27FC236}">
              <a16:creationId xmlns:a16="http://schemas.microsoft.com/office/drawing/2014/main" id="{2F9CBAF4-6DCE-4D9A-A7D0-CF610AF81AAD}"/>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9" name="Text Box 16">
          <a:extLst>
            <a:ext uri="{FF2B5EF4-FFF2-40B4-BE49-F238E27FC236}">
              <a16:creationId xmlns:a16="http://schemas.microsoft.com/office/drawing/2014/main" id="{CA7E7247-CB91-44E1-A20F-563D759EE102}"/>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0" name="Text Box 17">
          <a:extLst>
            <a:ext uri="{FF2B5EF4-FFF2-40B4-BE49-F238E27FC236}">
              <a16:creationId xmlns:a16="http://schemas.microsoft.com/office/drawing/2014/main" id="{5995F233-97B9-4574-A9A4-036AF71CBD4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1" name="Text Box 18">
          <a:extLst>
            <a:ext uri="{FF2B5EF4-FFF2-40B4-BE49-F238E27FC236}">
              <a16:creationId xmlns:a16="http://schemas.microsoft.com/office/drawing/2014/main" id="{1542CBDE-D81D-4C3D-8AD4-4A4DFFFDA7F1}"/>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6222" name="Text Box 15">
          <a:extLst>
            <a:ext uri="{FF2B5EF4-FFF2-40B4-BE49-F238E27FC236}">
              <a16:creationId xmlns:a16="http://schemas.microsoft.com/office/drawing/2014/main" id="{85A3480F-2BE5-40E2-BA28-3336AA0AB1FD}"/>
            </a:ext>
          </a:extLst>
        </xdr:cNvPr>
        <xdr:cNvSpPr txBox="1">
          <a:spLocks noChangeArrowheads="1"/>
        </xdr:cNvSpPr>
      </xdr:nvSpPr>
      <xdr:spPr bwMode="auto">
        <a:xfrm>
          <a:off x="13880646" y="1677110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3" name="Text Box 16">
          <a:extLst>
            <a:ext uri="{FF2B5EF4-FFF2-40B4-BE49-F238E27FC236}">
              <a16:creationId xmlns:a16="http://schemas.microsoft.com/office/drawing/2014/main" id="{717F8CCA-A4EA-405D-9988-CA36931B89B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4" name="Text Box 17">
          <a:extLst>
            <a:ext uri="{FF2B5EF4-FFF2-40B4-BE49-F238E27FC236}">
              <a16:creationId xmlns:a16="http://schemas.microsoft.com/office/drawing/2014/main" id="{9DCC51A5-735F-4733-A227-C4764DCBF656}"/>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5" name="Text Box 18">
          <a:extLst>
            <a:ext uri="{FF2B5EF4-FFF2-40B4-BE49-F238E27FC236}">
              <a16:creationId xmlns:a16="http://schemas.microsoft.com/office/drawing/2014/main" id="{BA8FA34B-E89F-4CA4-A0A4-0F734BCF2281}"/>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6" name="Text Box 19">
          <a:extLst>
            <a:ext uri="{FF2B5EF4-FFF2-40B4-BE49-F238E27FC236}">
              <a16:creationId xmlns:a16="http://schemas.microsoft.com/office/drawing/2014/main" id="{BF6ED4B6-F7B7-4D7C-A711-57EA2BD4A536}"/>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7" name="Text Box 16">
          <a:extLst>
            <a:ext uri="{FF2B5EF4-FFF2-40B4-BE49-F238E27FC236}">
              <a16:creationId xmlns:a16="http://schemas.microsoft.com/office/drawing/2014/main" id="{9D3655A3-9729-40BA-B4EF-93EA202600A3}"/>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8" name="Text Box 17">
          <a:extLst>
            <a:ext uri="{FF2B5EF4-FFF2-40B4-BE49-F238E27FC236}">
              <a16:creationId xmlns:a16="http://schemas.microsoft.com/office/drawing/2014/main" id="{EC101FF3-B289-44A2-B056-677944540CD8}"/>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6229" name="Text Box 18">
          <a:extLst>
            <a:ext uri="{FF2B5EF4-FFF2-40B4-BE49-F238E27FC236}">
              <a16:creationId xmlns:a16="http://schemas.microsoft.com/office/drawing/2014/main" id="{8BAFCA49-2162-492D-BB27-A350F0E3CD6B}"/>
            </a:ext>
          </a:extLst>
        </xdr:cNvPr>
        <xdr:cNvSpPr txBox="1">
          <a:spLocks noChangeArrowheads="1"/>
        </xdr:cNvSpPr>
      </xdr:nvSpPr>
      <xdr:spPr bwMode="auto">
        <a:xfrm>
          <a:off x="13838691" y="1661658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6230" name="Text Box 15">
          <a:extLst>
            <a:ext uri="{FF2B5EF4-FFF2-40B4-BE49-F238E27FC236}">
              <a16:creationId xmlns:a16="http://schemas.microsoft.com/office/drawing/2014/main" id="{C5A2BB55-2E35-4849-AAC0-F1211C9119E0}"/>
            </a:ext>
          </a:extLst>
        </xdr:cNvPr>
        <xdr:cNvSpPr txBox="1">
          <a:spLocks noChangeArrowheads="1"/>
        </xdr:cNvSpPr>
      </xdr:nvSpPr>
      <xdr:spPr bwMode="auto">
        <a:xfrm>
          <a:off x="13846629" y="171055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6231" name="Text Box 15">
          <a:extLst>
            <a:ext uri="{FF2B5EF4-FFF2-40B4-BE49-F238E27FC236}">
              <a16:creationId xmlns:a16="http://schemas.microsoft.com/office/drawing/2014/main" id="{11C017C4-2477-42B6-8354-86FE43789EAE}"/>
            </a:ext>
          </a:extLst>
        </xdr:cNvPr>
        <xdr:cNvSpPr txBox="1">
          <a:spLocks noChangeArrowheads="1"/>
        </xdr:cNvSpPr>
      </xdr:nvSpPr>
      <xdr:spPr bwMode="auto">
        <a:xfrm>
          <a:off x="13880646" y="1677110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6232" name="Text Box 15">
          <a:extLst>
            <a:ext uri="{FF2B5EF4-FFF2-40B4-BE49-F238E27FC236}">
              <a16:creationId xmlns:a16="http://schemas.microsoft.com/office/drawing/2014/main" id="{2E4DF7CF-768A-4065-964D-EB08739F78EA}"/>
            </a:ext>
          </a:extLst>
        </xdr:cNvPr>
        <xdr:cNvSpPr txBox="1">
          <a:spLocks noChangeArrowheads="1"/>
        </xdr:cNvSpPr>
      </xdr:nvSpPr>
      <xdr:spPr bwMode="auto">
        <a:xfrm>
          <a:off x="13846629" y="171055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6233" name="Text Box 15">
          <a:extLst>
            <a:ext uri="{FF2B5EF4-FFF2-40B4-BE49-F238E27FC236}">
              <a16:creationId xmlns:a16="http://schemas.microsoft.com/office/drawing/2014/main" id="{1161F016-C54E-4536-9CA7-5FDF7DBA5AE9}"/>
            </a:ext>
          </a:extLst>
        </xdr:cNvPr>
        <xdr:cNvSpPr txBox="1">
          <a:spLocks noChangeArrowheads="1"/>
        </xdr:cNvSpPr>
      </xdr:nvSpPr>
      <xdr:spPr bwMode="auto">
        <a:xfrm>
          <a:off x="13846629" y="1710553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4" name="Text Box 16">
          <a:extLst>
            <a:ext uri="{FF2B5EF4-FFF2-40B4-BE49-F238E27FC236}">
              <a16:creationId xmlns:a16="http://schemas.microsoft.com/office/drawing/2014/main" id="{E156370D-7650-46CD-AD2C-90078C831AEA}"/>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5" name="Text Box 17">
          <a:extLst>
            <a:ext uri="{FF2B5EF4-FFF2-40B4-BE49-F238E27FC236}">
              <a16:creationId xmlns:a16="http://schemas.microsoft.com/office/drawing/2014/main" id="{0AFC25B5-30BB-45D0-A122-C0A492C5DDF2}"/>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6" name="Text Box 18">
          <a:extLst>
            <a:ext uri="{FF2B5EF4-FFF2-40B4-BE49-F238E27FC236}">
              <a16:creationId xmlns:a16="http://schemas.microsoft.com/office/drawing/2014/main" id="{60432A09-12AD-4514-ACC8-6948B9D60CF6}"/>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7" name="Text Box 19">
          <a:extLst>
            <a:ext uri="{FF2B5EF4-FFF2-40B4-BE49-F238E27FC236}">
              <a16:creationId xmlns:a16="http://schemas.microsoft.com/office/drawing/2014/main" id="{05F07D08-B74A-4288-B5FC-8C629A3C60B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6243" name="Text Box 15">
          <a:extLst>
            <a:ext uri="{FF2B5EF4-FFF2-40B4-BE49-F238E27FC236}">
              <a16:creationId xmlns:a16="http://schemas.microsoft.com/office/drawing/2014/main" id="{1B5C8DDC-081C-4FF4-8756-665E83AD1625}"/>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4" name="Text Box 16">
          <a:extLst>
            <a:ext uri="{FF2B5EF4-FFF2-40B4-BE49-F238E27FC236}">
              <a16:creationId xmlns:a16="http://schemas.microsoft.com/office/drawing/2014/main" id="{306C1CE0-49F4-4F81-A3D3-8352D155E4E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5" name="Text Box 17">
          <a:extLst>
            <a:ext uri="{FF2B5EF4-FFF2-40B4-BE49-F238E27FC236}">
              <a16:creationId xmlns:a16="http://schemas.microsoft.com/office/drawing/2014/main" id="{63E9F5EA-F281-4E0E-A4C2-15B860B86D13}"/>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6" name="Text Box 18">
          <a:extLst>
            <a:ext uri="{FF2B5EF4-FFF2-40B4-BE49-F238E27FC236}">
              <a16:creationId xmlns:a16="http://schemas.microsoft.com/office/drawing/2014/main" id="{B1EC1994-C090-406A-A856-CF56E3961ED6}"/>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6247" name="Text Box 15">
          <a:extLst>
            <a:ext uri="{FF2B5EF4-FFF2-40B4-BE49-F238E27FC236}">
              <a16:creationId xmlns:a16="http://schemas.microsoft.com/office/drawing/2014/main" id="{34023392-D52F-46CD-B191-95D1B8549B2E}"/>
            </a:ext>
          </a:extLst>
        </xdr:cNvPr>
        <xdr:cNvSpPr txBox="1">
          <a:spLocks noChangeArrowheads="1"/>
        </xdr:cNvSpPr>
      </xdr:nvSpPr>
      <xdr:spPr bwMode="auto">
        <a:xfrm>
          <a:off x="13846629" y="2218100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8" name="Text Box 16">
          <a:extLst>
            <a:ext uri="{FF2B5EF4-FFF2-40B4-BE49-F238E27FC236}">
              <a16:creationId xmlns:a16="http://schemas.microsoft.com/office/drawing/2014/main" id="{50335479-B97C-4E7F-A23B-7C230F743CAE}"/>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9" name="Text Box 17">
          <a:extLst>
            <a:ext uri="{FF2B5EF4-FFF2-40B4-BE49-F238E27FC236}">
              <a16:creationId xmlns:a16="http://schemas.microsoft.com/office/drawing/2014/main" id="{CA0502E6-0D5F-4D10-AFA1-DAF9A3943DC4}"/>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0" name="Text Box 18">
          <a:extLst>
            <a:ext uri="{FF2B5EF4-FFF2-40B4-BE49-F238E27FC236}">
              <a16:creationId xmlns:a16="http://schemas.microsoft.com/office/drawing/2014/main" id="{BC432068-2B30-4713-B985-722AF92DBF62}"/>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1" name="Text Box 19">
          <a:extLst>
            <a:ext uri="{FF2B5EF4-FFF2-40B4-BE49-F238E27FC236}">
              <a16:creationId xmlns:a16="http://schemas.microsoft.com/office/drawing/2014/main" id="{467678EF-9536-4BCB-A487-60AFD44744C4}"/>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2" name="Text Box 16">
          <a:extLst>
            <a:ext uri="{FF2B5EF4-FFF2-40B4-BE49-F238E27FC236}">
              <a16:creationId xmlns:a16="http://schemas.microsoft.com/office/drawing/2014/main" id="{1B0F43EB-0A9D-4225-AD39-AF3FB12653A0}"/>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3" name="Text Box 17">
          <a:extLst>
            <a:ext uri="{FF2B5EF4-FFF2-40B4-BE49-F238E27FC236}">
              <a16:creationId xmlns:a16="http://schemas.microsoft.com/office/drawing/2014/main" id="{B5205577-5216-4CF7-9E15-1B9806701B8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4" name="Text Box 18">
          <a:extLst>
            <a:ext uri="{FF2B5EF4-FFF2-40B4-BE49-F238E27FC236}">
              <a16:creationId xmlns:a16="http://schemas.microsoft.com/office/drawing/2014/main" id="{C9AF1A43-1402-4DBD-AFDD-6191BC72DD49}"/>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5" name="Text Box 16">
          <a:extLst>
            <a:ext uri="{FF2B5EF4-FFF2-40B4-BE49-F238E27FC236}">
              <a16:creationId xmlns:a16="http://schemas.microsoft.com/office/drawing/2014/main" id="{5BE91EF2-D0AC-4558-92B2-6EB012458FEC}"/>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6" name="Text Box 17">
          <a:extLst>
            <a:ext uri="{FF2B5EF4-FFF2-40B4-BE49-F238E27FC236}">
              <a16:creationId xmlns:a16="http://schemas.microsoft.com/office/drawing/2014/main" id="{7D6869B8-CBCA-46B3-B143-18D6548B6E8A}"/>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7" name="Text Box 18">
          <a:extLst>
            <a:ext uri="{FF2B5EF4-FFF2-40B4-BE49-F238E27FC236}">
              <a16:creationId xmlns:a16="http://schemas.microsoft.com/office/drawing/2014/main" id="{1A559679-49DC-4650-A97B-591F346D2AB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8" name="Text Box 19">
          <a:extLst>
            <a:ext uri="{FF2B5EF4-FFF2-40B4-BE49-F238E27FC236}">
              <a16:creationId xmlns:a16="http://schemas.microsoft.com/office/drawing/2014/main" id="{B20488D3-7307-46BD-861F-F7094EECE73B}"/>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9" name="Text Box 16">
          <a:extLst>
            <a:ext uri="{FF2B5EF4-FFF2-40B4-BE49-F238E27FC236}">
              <a16:creationId xmlns:a16="http://schemas.microsoft.com/office/drawing/2014/main" id="{886ED258-E504-4E85-A830-ED210D46A6B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0" name="Text Box 17">
          <a:extLst>
            <a:ext uri="{FF2B5EF4-FFF2-40B4-BE49-F238E27FC236}">
              <a16:creationId xmlns:a16="http://schemas.microsoft.com/office/drawing/2014/main" id="{051A4589-80C5-4FAE-9938-6D9416FC619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1" name="Text Box 18">
          <a:extLst>
            <a:ext uri="{FF2B5EF4-FFF2-40B4-BE49-F238E27FC236}">
              <a16:creationId xmlns:a16="http://schemas.microsoft.com/office/drawing/2014/main" id="{B5714DE4-3E04-42F0-8A84-E187B3912349}"/>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6262" name="Text Box 15">
          <a:extLst>
            <a:ext uri="{FF2B5EF4-FFF2-40B4-BE49-F238E27FC236}">
              <a16:creationId xmlns:a16="http://schemas.microsoft.com/office/drawing/2014/main" id="{D700940F-3EFF-4BA5-9D90-5FBDD3D97430}"/>
            </a:ext>
          </a:extLst>
        </xdr:cNvPr>
        <xdr:cNvSpPr txBox="1">
          <a:spLocks noChangeArrowheads="1"/>
        </xdr:cNvSpPr>
      </xdr:nvSpPr>
      <xdr:spPr bwMode="auto">
        <a:xfrm>
          <a:off x="13880646" y="2184657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3" name="Text Box 16">
          <a:extLst>
            <a:ext uri="{FF2B5EF4-FFF2-40B4-BE49-F238E27FC236}">
              <a16:creationId xmlns:a16="http://schemas.microsoft.com/office/drawing/2014/main" id="{C5F0376F-C695-40AB-B967-B0D795012133}"/>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4" name="Text Box 17">
          <a:extLst>
            <a:ext uri="{FF2B5EF4-FFF2-40B4-BE49-F238E27FC236}">
              <a16:creationId xmlns:a16="http://schemas.microsoft.com/office/drawing/2014/main" id="{CD367891-1843-488C-9E5E-08231BCDEDAD}"/>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5" name="Text Box 18">
          <a:extLst>
            <a:ext uri="{FF2B5EF4-FFF2-40B4-BE49-F238E27FC236}">
              <a16:creationId xmlns:a16="http://schemas.microsoft.com/office/drawing/2014/main" id="{70312233-C2A3-4BC1-BEEA-6A872EFEC510}"/>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6" name="Text Box 19">
          <a:extLst>
            <a:ext uri="{FF2B5EF4-FFF2-40B4-BE49-F238E27FC236}">
              <a16:creationId xmlns:a16="http://schemas.microsoft.com/office/drawing/2014/main" id="{C6701297-87DC-42F1-B577-5EBA5F6F59DE}"/>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7" name="Text Box 16">
          <a:extLst>
            <a:ext uri="{FF2B5EF4-FFF2-40B4-BE49-F238E27FC236}">
              <a16:creationId xmlns:a16="http://schemas.microsoft.com/office/drawing/2014/main" id="{4F978346-F3A6-4032-AA32-1A1F25CF056B}"/>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8" name="Text Box 17">
          <a:extLst>
            <a:ext uri="{FF2B5EF4-FFF2-40B4-BE49-F238E27FC236}">
              <a16:creationId xmlns:a16="http://schemas.microsoft.com/office/drawing/2014/main" id="{736818C6-D0BC-434E-9CA0-04051415CE8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6269" name="Text Box 18">
          <a:extLst>
            <a:ext uri="{FF2B5EF4-FFF2-40B4-BE49-F238E27FC236}">
              <a16:creationId xmlns:a16="http://schemas.microsoft.com/office/drawing/2014/main" id="{2163A090-1D46-4D3F-87E4-A83C0228E0D9}"/>
            </a:ext>
          </a:extLst>
        </xdr:cNvPr>
        <xdr:cNvSpPr txBox="1">
          <a:spLocks noChangeArrowheads="1"/>
        </xdr:cNvSpPr>
      </xdr:nvSpPr>
      <xdr:spPr bwMode="auto">
        <a:xfrm>
          <a:off x="13838691" y="2169205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6270" name="Text Box 15">
          <a:extLst>
            <a:ext uri="{FF2B5EF4-FFF2-40B4-BE49-F238E27FC236}">
              <a16:creationId xmlns:a16="http://schemas.microsoft.com/office/drawing/2014/main" id="{35D0A160-AFC1-4AF1-AD33-DCFE37A04941}"/>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6271" name="Text Box 15">
          <a:extLst>
            <a:ext uri="{FF2B5EF4-FFF2-40B4-BE49-F238E27FC236}">
              <a16:creationId xmlns:a16="http://schemas.microsoft.com/office/drawing/2014/main" id="{2B95F7EC-C16D-4CAA-B92F-893B90246B80}"/>
            </a:ext>
          </a:extLst>
        </xdr:cNvPr>
        <xdr:cNvSpPr txBox="1">
          <a:spLocks noChangeArrowheads="1"/>
        </xdr:cNvSpPr>
      </xdr:nvSpPr>
      <xdr:spPr bwMode="auto">
        <a:xfrm>
          <a:off x="13880646" y="2184657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085" name="Text Box 15">
          <a:extLst>
            <a:ext uri="{FF2B5EF4-FFF2-40B4-BE49-F238E27FC236}">
              <a16:creationId xmlns:a16="http://schemas.microsoft.com/office/drawing/2014/main" id="{1F5AC1B4-56C3-4803-8775-25BFD8F6AFDF}"/>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086" name="Text Box 15">
          <a:extLst>
            <a:ext uri="{FF2B5EF4-FFF2-40B4-BE49-F238E27FC236}">
              <a16:creationId xmlns:a16="http://schemas.microsoft.com/office/drawing/2014/main" id="{5007657D-326F-4205-ABBA-AED9DF73B09F}"/>
            </a:ext>
          </a:extLst>
        </xdr:cNvPr>
        <xdr:cNvSpPr txBox="1">
          <a:spLocks noChangeArrowheads="1"/>
        </xdr:cNvSpPr>
      </xdr:nvSpPr>
      <xdr:spPr bwMode="auto">
        <a:xfrm>
          <a:off x="13846629" y="2218100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119414</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24531</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0</xdr:colOff>
      <xdr:row>0</xdr:row>
      <xdr:rowOff>0</xdr:rowOff>
    </xdr:from>
    <xdr:to>
      <xdr:col>0</xdr:col>
      <xdr:colOff>1243853</xdr:colOff>
      <xdr:row>1</xdr:row>
      <xdr:rowOff>392205</xdr:rowOff>
    </xdr:to>
    <xdr:pic>
      <xdr:nvPicPr>
        <xdr:cNvPr id="4" name="Imagen 3">
          <a:extLst>
            <a:ext uri="{FF2B5EF4-FFF2-40B4-BE49-F238E27FC236}">
              <a16:creationId xmlns:a16="http://schemas.microsoft.com/office/drawing/2014/main" id="{0B8A19F6-D0CB-4E01-8842-45EA72310DE7}"/>
            </a:ext>
          </a:extLst>
        </xdr:cNvPr>
        <xdr:cNvPicPr>
          <a:picLocks noChangeAspect="1"/>
        </xdr:cNvPicPr>
      </xdr:nvPicPr>
      <xdr:blipFill>
        <a:blip xmlns:r="http://schemas.openxmlformats.org/officeDocument/2006/relationships" r:embed="rId3"/>
        <a:stretch>
          <a:fillRect/>
        </a:stretch>
      </xdr:blipFill>
      <xdr:spPr>
        <a:xfrm>
          <a:off x="0" y="0"/>
          <a:ext cx="1243853" cy="851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1475286</xdr:colOff>
      <xdr:row>67</xdr:row>
      <xdr:rowOff>83129</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238125</xdr:colOff>
      <xdr:row>64</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0</xdr:colOff>
      <xdr:row>0</xdr:row>
      <xdr:rowOff>0</xdr:rowOff>
    </xdr:from>
    <xdr:to>
      <xdr:col>0</xdr:col>
      <xdr:colOff>1347107</xdr:colOff>
      <xdr:row>1</xdr:row>
      <xdr:rowOff>394607</xdr:rowOff>
    </xdr:to>
    <xdr:pic>
      <xdr:nvPicPr>
        <xdr:cNvPr id="4" name="Imagen 3">
          <a:extLst>
            <a:ext uri="{FF2B5EF4-FFF2-40B4-BE49-F238E27FC236}">
              <a16:creationId xmlns:a16="http://schemas.microsoft.com/office/drawing/2014/main" id="{EB6BAB23-8B58-48DD-871D-D9A59E5B46B2}"/>
            </a:ext>
          </a:extLst>
        </xdr:cNvPr>
        <xdr:cNvPicPr>
          <a:picLocks noChangeAspect="1"/>
        </xdr:cNvPicPr>
      </xdr:nvPicPr>
      <xdr:blipFill>
        <a:blip xmlns:r="http://schemas.openxmlformats.org/officeDocument/2006/relationships" r:embed="rId3"/>
        <a:stretch>
          <a:fillRect/>
        </a:stretch>
      </xdr:blipFill>
      <xdr:spPr>
        <a:xfrm>
          <a:off x="0" y="0"/>
          <a:ext cx="1347107"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1619251</xdr:colOff>
      <xdr:row>1</xdr:row>
      <xdr:rowOff>449035</xdr:rowOff>
    </xdr:to>
    <xdr:pic>
      <xdr:nvPicPr>
        <xdr:cNvPr id="2" name="Imagen 1">
          <a:extLst>
            <a:ext uri="{FF2B5EF4-FFF2-40B4-BE49-F238E27FC236}">
              <a16:creationId xmlns:a16="http://schemas.microsoft.com/office/drawing/2014/main" id="{B837A39F-D97F-4D5D-A453-31C2A280362A}"/>
            </a:ext>
          </a:extLst>
        </xdr:cNvPr>
        <xdr:cNvPicPr>
          <a:picLocks noChangeAspect="1"/>
        </xdr:cNvPicPr>
      </xdr:nvPicPr>
      <xdr:blipFill>
        <a:blip xmlns:r="http://schemas.openxmlformats.org/officeDocument/2006/relationships" r:embed="rId1"/>
        <a:stretch>
          <a:fillRect/>
        </a:stretch>
      </xdr:blipFill>
      <xdr:spPr>
        <a:xfrm>
          <a:off x="1" y="0"/>
          <a:ext cx="1619250" cy="911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11206</xdr:colOff>
      <xdr:row>1</xdr:row>
      <xdr:rowOff>605117</xdr:rowOff>
    </xdr:to>
    <xdr:pic>
      <xdr:nvPicPr>
        <xdr:cNvPr id="2" name="Imagen 1">
          <a:extLst>
            <a:ext uri="{FF2B5EF4-FFF2-40B4-BE49-F238E27FC236}">
              <a16:creationId xmlns:a16="http://schemas.microsoft.com/office/drawing/2014/main" id="{A5A7DD73-E3E5-4661-8BB3-154A4A42B0C1}"/>
            </a:ext>
          </a:extLst>
        </xdr:cNvPr>
        <xdr:cNvPicPr>
          <a:picLocks noChangeAspect="1"/>
        </xdr:cNvPicPr>
      </xdr:nvPicPr>
      <xdr:blipFill>
        <a:blip xmlns:r="http://schemas.openxmlformats.org/officeDocument/2006/relationships" r:embed="rId1"/>
        <a:stretch>
          <a:fillRect/>
        </a:stretch>
      </xdr:blipFill>
      <xdr:spPr>
        <a:xfrm>
          <a:off x="1" y="0"/>
          <a:ext cx="1781734" cy="10869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1420091</xdr:colOff>
      <xdr:row>2</xdr:row>
      <xdr:rowOff>8658</xdr:rowOff>
    </xdr:to>
    <xdr:pic>
      <xdr:nvPicPr>
        <xdr:cNvPr id="2" name="Imagen 1">
          <a:extLst>
            <a:ext uri="{FF2B5EF4-FFF2-40B4-BE49-F238E27FC236}">
              <a16:creationId xmlns:a16="http://schemas.microsoft.com/office/drawing/2014/main" id="{513ABD59-05A4-4582-B5AC-9FA3FB3F1836}"/>
            </a:ext>
          </a:extLst>
        </xdr:cNvPr>
        <xdr:cNvPicPr>
          <a:picLocks noChangeAspect="1"/>
        </xdr:cNvPicPr>
      </xdr:nvPicPr>
      <xdr:blipFill>
        <a:blip xmlns:r="http://schemas.openxmlformats.org/officeDocument/2006/relationships" r:embed="rId1"/>
        <a:stretch>
          <a:fillRect/>
        </a:stretch>
      </xdr:blipFill>
      <xdr:spPr>
        <a:xfrm>
          <a:off x="0" y="0"/>
          <a:ext cx="1420091" cy="9438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topLeftCell="A42" zoomScale="90" zoomScaleNormal="90" workbookViewId="0">
      <selection sqref="A1:XFD1"/>
    </sheetView>
  </sheetViews>
  <sheetFormatPr baseColWidth="10" defaultColWidth="11.42578125" defaultRowHeight="15" x14ac:dyDescent="0.25"/>
  <cols>
    <col min="1" max="1" width="2.85546875" style="288" customWidth="1"/>
    <col min="2" max="3" width="24.7109375" style="288" customWidth="1"/>
    <col min="4" max="4" width="16" style="288" customWidth="1"/>
    <col min="5" max="5" width="24.7109375" style="288" customWidth="1"/>
    <col min="6" max="6" width="27.7109375" style="288" customWidth="1"/>
    <col min="7" max="8" width="24.7109375" style="288" customWidth="1"/>
    <col min="9" max="16384" width="11.42578125" style="288"/>
  </cols>
  <sheetData>
    <row r="1" spans="2:8" ht="15.75" thickBot="1" x14ac:dyDescent="0.3"/>
    <row r="2" spans="2:8" ht="18" x14ac:dyDescent="0.25">
      <c r="B2" s="380" t="s">
        <v>182</v>
      </c>
      <c r="C2" s="381"/>
      <c r="D2" s="381"/>
      <c r="E2" s="381"/>
      <c r="F2" s="381"/>
      <c r="G2" s="381"/>
      <c r="H2" s="382"/>
    </row>
    <row r="3" spans="2:8" x14ac:dyDescent="0.25">
      <c r="B3" s="289"/>
      <c r="C3" s="290"/>
      <c r="D3" s="290"/>
      <c r="E3" s="290"/>
      <c r="F3" s="290"/>
      <c r="G3" s="290"/>
      <c r="H3" s="291"/>
    </row>
    <row r="4" spans="2:8" ht="63" customHeight="1" x14ac:dyDescent="0.25">
      <c r="B4" s="383" t="s">
        <v>192</v>
      </c>
      <c r="C4" s="384"/>
      <c r="D4" s="384"/>
      <c r="E4" s="384"/>
      <c r="F4" s="384"/>
      <c r="G4" s="384"/>
      <c r="H4" s="385"/>
    </row>
    <row r="5" spans="2:8" ht="63" customHeight="1" x14ac:dyDescent="0.25">
      <c r="B5" s="386"/>
      <c r="C5" s="387"/>
      <c r="D5" s="387"/>
      <c r="E5" s="387"/>
      <c r="F5" s="387"/>
      <c r="G5" s="387"/>
      <c r="H5" s="388"/>
    </row>
    <row r="6" spans="2:8" ht="16.5" x14ac:dyDescent="0.25">
      <c r="B6" s="373" t="s">
        <v>183</v>
      </c>
      <c r="C6" s="389"/>
      <c r="D6" s="389"/>
      <c r="E6" s="389"/>
      <c r="F6" s="389"/>
      <c r="G6" s="389"/>
      <c r="H6" s="390"/>
    </row>
    <row r="7" spans="2:8" ht="95.25" customHeight="1" x14ac:dyDescent="0.25">
      <c r="B7" s="391" t="s">
        <v>193</v>
      </c>
      <c r="C7" s="392"/>
      <c r="D7" s="392"/>
      <c r="E7" s="392"/>
      <c r="F7" s="392"/>
      <c r="G7" s="392"/>
      <c r="H7" s="393"/>
    </row>
    <row r="8" spans="2:8" ht="16.5" x14ac:dyDescent="0.25">
      <c r="B8" s="268"/>
      <c r="C8" s="269"/>
      <c r="D8" s="269"/>
      <c r="E8" s="269"/>
      <c r="F8" s="269"/>
      <c r="G8" s="269"/>
      <c r="H8" s="270"/>
    </row>
    <row r="9" spans="2:8" ht="20.45" customHeight="1" x14ac:dyDescent="0.25">
      <c r="B9" s="395" t="s">
        <v>210</v>
      </c>
      <c r="C9" s="396"/>
      <c r="D9" s="396"/>
      <c r="E9" s="396"/>
      <c r="F9" s="396"/>
      <c r="G9" s="396"/>
      <c r="H9" s="397"/>
    </row>
    <row r="10" spans="2:8" ht="16.5" x14ac:dyDescent="0.25">
      <c r="B10" s="274"/>
      <c r="C10" s="275"/>
      <c r="D10" s="275"/>
      <c r="E10" s="275"/>
      <c r="F10" s="275"/>
      <c r="G10" s="275"/>
      <c r="H10" s="276"/>
    </row>
    <row r="11" spans="2:8" ht="20.45" customHeight="1" x14ac:dyDescent="0.25">
      <c r="B11" s="398" t="s">
        <v>211</v>
      </c>
      <c r="C11" s="399"/>
      <c r="D11" s="399"/>
      <c r="E11" s="399"/>
      <c r="F11" s="399"/>
      <c r="G11" s="399"/>
      <c r="H11" s="400"/>
    </row>
    <row r="12" spans="2:8" s="313" customFormat="1" ht="20.45" customHeight="1" x14ac:dyDescent="0.25">
      <c r="B12" s="310"/>
      <c r="C12" s="311"/>
      <c r="D12" s="311"/>
      <c r="E12" s="311"/>
      <c r="F12" s="311"/>
      <c r="G12" s="311"/>
      <c r="H12" s="312"/>
    </row>
    <row r="13" spans="2:8" ht="20.45" customHeight="1" x14ac:dyDescent="0.25">
      <c r="B13" s="373" t="s">
        <v>208</v>
      </c>
      <c r="C13" s="374"/>
      <c r="D13" s="374"/>
      <c r="E13" s="374"/>
      <c r="F13" s="374"/>
      <c r="G13" s="374"/>
      <c r="H13" s="375"/>
    </row>
    <row r="14" spans="2:8" ht="9" customHeight="1" x14ac:dyDescent="0.25">
      <c r="B14" s="373"/>
      <c r="C14" s="374"/>
      <c r="D14" s="374"/>
      <c r="E14" s="374"/>
      <c r="F14" s="374"/>
      <c r="G14" s="374"/>
      <c r="H14" s="375"/>
    </row>
    <row r="15" spans="2:8" ht="16.5" x14ac:dyDescent="0.25">
      <c r="B15" s="373" t="s">
        <v>207</v>
      </c>
      <c r="C15" s="374"/>
      <c r="D15" s="374"/>
      <c r="E15" s="374"/>
      <c r="F15" s="374"/>
      <c r="G15" s="374"/>
      <c r="H15" s="375"/>
    </row>
    <row r="16" spans="2:8" ht="16.5" x14ac:dyDescent="0.25">
      <c r="B16" s="271"/>
      <c r="C16" s="272"/>
      <c r="D16" s="272"/>
      <c r="E16" s="272"/>
      <c r="F16" s="272"/>
      <c r="G16" s="272"/>
      <c r="H16" s="273"/>
    </row>
    <row r="17" spans="2:8" ht="18.600000000000001" customHeight="1" x14ac:dyDescent="0.25">
      <c r="B17" s="373" t="s">
        <v>209</v>
      </c>
      <c r="C17" s="374"/>
      <c r="D17" s="374"/>
      <c r="E17" s="374"/>
      <c r="F17" s="374"/>
      <c r="G17" s="374"/>
      <c r="H17" s="375"/>
    </row>
    <row r="18" spans="2:8" ht="18.600000000000001" customHeight="1" x14ac:dyDescent="0.25">
      <c r="B18" s="271"/>
      <c r="C18" s="272"/>
      <c r="D18" s="272"/>
      <c r="E18" s="272"/>
      <c r="F18" s="272"/>
      <c r="G18" s="272"/>
      <c r="H18" s="273"/>
    </row>
    <row r="19" spans="2:8" ht="18.600000000000001" customHeight="1" x14ac:dyDescent="0.25">
      <c r="B19" s="373" t="s">
        <v>212</v>
      </c>
      <c r="C19" s="374"/>
      <c r="D19" s="374"/>
      <c r="E19" s="374"/>
      <c r="F19" s="374"/>
      <c r="G19" s="374"/>
      <c r="H19" s="375"/>
    </row>
    <row r="20" spans="2:8" ht="18.600000000000001" customHeight="1" thickBot="1" x14ac:dyDescent="0.3">
      <c r="B20" s="213"/>
      <c r="C20" s="277"/>
      <c r="D20" s="277"/>
      <c r="E20" s="277"/>
      <c r="F20" s="277"/>
      <c r="G20" s="277"/>
      <c r="H20" s="278"/>
    </row>
    <row r="21" spans="2:8" ht="15.75" thickTop="1" x14ac:dyDescent="0.25">
      <c r="B21" s="292"/>
      <c r="C21" s="352" t="s">
        <v>184</v>
      </c>
      <c r="D21" s="353"/>
      <c r="E21" s="354" t="s">
        <v>185</v>
      </c>
      <c r="F21" s="355"/>
      <c r="G21" s="297"/>
      <c r="H21" s="293"/>
    </row>
    <row r="22" spans="2:8" ht="35.25" customHeight="1" x14ac:dyDescent="0.25">
      <c r="B22" s="292"/>
      <c r="C22" s="369" t="s">
        <v>186</v>
      </c>
      <c r="D22" s="362"/>
      <c r="E22" s="363" t="s">
        <v>187</v>
      </c>
      <c r="F22" s="364"/>
      <c r="G22" s="297"/>
      <c r="H22" s="293"/>
    </row>
    <row r="23" spans="2:8" ht="17.25" customHeight="1" x14ac:dyDescent="0.25">
      <c r="B23" s="292"/>
      <c r="C23" s="369" t="s">
        <v>221</v>
      </c>
      <c r="D23" s="362"/>
      <c r="E23" s="363" t="s">
        <v>188</v>
      </c>
      <c r="F23" s="364"/>
      <c r="G23" s="297"/>
      <c r="H23" s="293"/>
    </row>
    <row r="24" spans="2:8" ht="69.75" customHeight="1" x14ac:dyDescent="0.25">
      <c r="B24" s="292"/>
      <c r="C24" s="369" t="s">
        <v>206</v>
      </c>
      <c r="D24" s="362"/>
      <c r="E24" s="363" t="s">
        <v>235</v>
      </c>
      <c r="F24" s="364"/>
      <c r="G24" s="297"/>
      <c r="H24" s="293"/>
    </row>
    <row r="25" spans="2:8" ht="69.75" customHeight="1" x14ac:dyDescent="0.25">
      <c r="B25" s="292"/>
      <c r="C25" s="369" t="s">
        <v>236</v>
      </c>
      <c r="D25" s="362"/>
      <c r="E25" s="363" t="s">
        <v>237</v>
      </c>
      <c r="F25" s="364"/>
      <c r="G25" s="297"/>
      <c r="H25" s="293"/>
    </row>
    <row r="26" spans="2:8" ht="69.75" customHeight="1" x14ac:dyDescent="0.25">
      <c r="B26" s="292"/>
      <c r="C26" s="369" t="s">
        <v>223</v>
      </c>
      <c r="D26" s="362"/>
      <c r="E26" s="363" t="s">
        <v>189</v>
      </c>
      <c r="F26" s="364"/>
      <c r="G26" s="297"/>
      <c r="H26" s="293"/>
    </row>
    <row r="27" spans="2:8" ht="69.75" customHeight="1" x14ac:dyDescent="0.25">
      <c r="B27" s="292"/>
      <c r="C27" s="365" t="s">
        <v>78</v>
      </c>
      <c r="D27" s="360"/>
      <c r="E27" s="350" t="s">
        <v>234</v>
      </c>
      <c r="F27" s="351"/>
      <c r="G27" s="297"/>
      <c r="H27" s="293"/>
    </row>
    <row r="28" spans="2:8" ht="69.75" customHeight="1" x14ac:dyDescent="0.25">
      <c r="B28" s="292"/>
      <c r="C28" s="365" t="s">
        <v>224</v>
      </c>
      <c r="D28" s="360"/>
      <c r="E28" s="350" t="s">
        <v>225</v>
      </c>
      <c r="F28" s="351"/>
      <c r="G28" s="297"/>
      <c r="H28" s="293"/>
    </row>
    <row r="29" spans="2:8" ht="69.75" customHeight="1" x14ac:dyDescent="0.25">
      <c r="B29" s="292"/>
      <c r="C29" s="365" t="s">
        <v>226</v>
      </c>
      <c r="D29" s="360"/>
      <c r="E29" s="350" t="s">
        <v>227</v>
      </c>
      <c r="F29" s="351"/>
      <c r="G29" s="297"/>
      <c r="H29" s="293"/>
    </row>
    <row r="30" spans="2:8" ht="69.75" customHeight="1" x14ac:dyDescent="0.25">
      <c r="B30" s="292"/>
      <c r="C30" s="365" t="s">
        <v>50</v>
      </c>
      <c r="D30" s="360"/>
      <c r="E30" s="350" t="s">
        <v>228</v>
      </c>
      <c r="F30" s="351"/>
      <c r="G30" s="297"/>
      <c r="H30" s="293"/>
    </row>
    <row r="31" spans="2:8" ht="69.75" customHeight="1" x14ac:dyDescent="0.25">
      <c r="B31" s="292"/>
      <c r="C31" s="365" t="s">
        <v>229</v>
      </c>
      <c r="D31" s="360"/>
      <c r="E31" s="350" t="s">
        <v>230</v>
      </c>
      <c r="F31" s="351"/>
      <c r="G31" s="297"/>
      <c r="H31" s="293"/>
    </row>
    <row r="32" spans="2:8" ht="69.75" customHeight="1" x14ac:dyDescent="0.25">
      <c r="B32" s="292"/>
      <c r="C32" s="365" t="s">
        <v>231</v>
      </c>
      <c r="D32" s="360"/>
      <c r="E32" s="350" t="s">
        <v>232</v>
      </c>
      <c r="F32" s="351"/>
      <c r="G32" s="297"/>
      <c r="H32" s="293"/>
    </row>
    <row r="33" spans="2:8" ht="69.75" customHeight="1" x14ac:dyDescent="0.25">
      <c r="B33" s="292"/>
      <c r="C33" s="365" t="s">
        <v>166</v>
      </c>
      <c r="D33" s="360"/>
      <c r="E33" s="350" t="s">
        <v>233</v>
      </c>
      <c r="F33" s="351"/>
      <c r="G33" s="297"/>
      <c r="H33" s="293"/>
    </row>
    <row r="34" spans="2:8" x14ac:dyDescent="0.25">
      <c r="B34" s="292"/>
      <c r="C34" s="282"/>
      <c r="D34" s="282"/>
      <c r="E34" s="283"/>
      <c r="F34" s="283"/>
      <c r="G34" s="297"/>
      <c r="H34" s="293"/>
    </row>
    <row r="35" spans="2:8" ht="16.5" x14ac:dyDescent="0.25">
      <c r="B35" s="373" t="s">
        <v>238</v>
      </c>
      <c r="C35" s="374"/>
      <c r="D35" s="374"/>
      <c r="E35" s="374"/>
      <c r="F35" s="374"/>
      <c r="G35" s="374"/>
      <c r="H35" s="375"/>
    </row>
    <row r="36" spans="2:8" ht="14.45" customHeight="1" thickBot="1" x14ac:dyDescent="0.3">
      <c r="B36" s="298"/>
      <c r="C36" s="287"/>
      <c r="D36" s="287"/>
      <c r="E36" s="287"/>
      <c r="F36" s="287"/>
      <c r="G36" s="287"/>
      <c r="H36" s="299"/>
    </row>
    <row r="37" spans="2:8" ht="14.45" customHeight="1" thickTop="1" x14ac:dyDescent="0.25">
      <c r="B37" s="298"/>
      <c r="C37" s="352" t="s">
        <v>184</v>
      </c>
      <c r="D37" s="353"/>
      <c r="E37" s="354" t="s">
        <v>185</v>
      </c>
      <c r="F37" s="355"/>
      <c r="G37" s="287"/>
      <c r="H37" s="299"/>
    </row>
    <row r="38" spans="2:8" ht="90" customHeight="1" x14ac:dyDescent="0.25">
      <c r="B38" s="298"/>
      <c r="C38" s="365" t="s">
        <v>199</v>
      </c>
      <c r="D38" s="360"/>
      <c r="E38" s="350" t="s">
        <v>239</v>
      </c>
      <c r="F38" s="351"/>
      <c r="G38" s="287"/>
      <c r="H38" s="299"/>
    </row>
    <row r="39" spans="2:8" ht="53.45" customHeight="1" x14ac:dyDescent="0.25">
      <c r="B39" s="298"/>
      <c r="C39" s="365" t="s">
        <v>171</v>
      </c>
      <c r="D39" s="360"/>
      <c r="E39" s="350" t="s">
        <v>264</v>
      </c>
      <c r="F39" s="351"/>
      <c r="G39" s="287"/>
      <c r="H39" s="299"/>
    </row>
    <row r="40" spans="2:8" ht="54" customHeight="1" x14ac:dyDescent="0.25">
      <c r="B40" s="298"/>
      <c r="C40" s="365" t="s">
        <v>64</v>
      </c>
      <c r="D40" s="360"/>
      <c r="E40" s="350" t="s">
        <v>265</v>
      </c>
      <c r="F40" s="351"/>
      <c r="G40" s="287"/>
      <c r="H40" s="299"/>
    </row>
    <row r="41" spans="2:8" ht="32.450000000000003" customHeight="1" x14ac:dyDescent="0.25">
      <c r="B41" s="298"/>
      <c r="C41" s="365" t="s">
        <v>240</v>
      </c>
      <c r="D41" s="360"/>
      <c r="E41" s="350" t="s">
        <v>241</v>
      </c>
      <c r="F41" s="351"/>
      <c r="G41" s="287"/>
      <c r="H41" s="299"/>
    </row>
    <row r="42" spans="2:8" ht="16.5" x14ac:dyDescent="0.25">
      <c r="B42" s="298"/>
      <c r="C42" s="287"/>
      <c r="D42" s="287"/>
      <c r="E42" s="287"/>
      <c r="F42" s="287"/>
      <c r="G42" s="287"/>
      <c r="H42" s="299"/>
    </row>
    <row r="43" spans="2:8" ht="18.600000000000001" customHeight="1" x14ac:dyDescent="0.25">
      <c r="B43" s="366" t="s">
        <v>217</v>
      </c>
      <c r="C43" s="367"/>
      <c r="D43" s="367"/>
      <c r="E43" s="367"/>
      <c r="F43" s="367"/>
      <c r="G43" s="367"/>
      <c r="H43" s="368"/>
    </row>
    <row r="44" spans="2:8" ht="18.600000000000001" customHeight="1" x14ac:dyDescent="0.25">
      <c r="B44" s="284"/>
      <c r="C44" s="285"/>
      <c r="D44" s="285"/>
      <c r="E44" s="285"/>
      <c r="F44" s="285"/>
      <c r="G44" s="285"/>
      <c r="H44" s="286"/>
    </row>
    <row r="45" spans="2:8" ht="18.600000000000001" customHeight="1" x14ac:dyDescent="0.25">
      <c r="B45" s="373" t="s">
        <v>213</v>
      </c>
      <c r="C45" s="374"/>
      <c r="D45" s="374"/>
      <c r="E45" s="374"/>
      <c r="F45" s="374"/>
      <c r="G45" s="374"/>
      <c r="H45" s="375"/>
    </row>
    <row r="46" spans="2:8" ht="18.600000000000001" customHeight="1" thickBot="1" x14ac:dyDescent="0.3">
      <c r="B46" s="213"/>
      <c r="C46" s="277"/>
      <c r="D46" s="277"/>
      <c r="E46" s="277"/>
      <c r="F46" s="277"/>
      <c r="G46" s="277"/>
      <c r="H46" s="278"/>
    </row>
    <row r="47" spans="2:8" ht="18.600000000000001" customHeight="1" thickTop="1" x14ac:dyDescent="0.25">
      <c r="B47" s="213"/>
      <c r="C47" s="352" t="s">
        <v>184</v>
      </c>
      <c r="D47" s="353"/>
      <c r="E47" s="354" t="s">
        <v>185</v>
      </c>
      <c r="F47" s="355"/>
      <c r="G47" s="277"/>
      <c r="H47" s="278"/>
    </row>
    <row r="48" spans="2:8" ht="53.1" customHeight="1" x14ac:dyDescent="0.25">
      <c r="B48" s="213"/>
      <c r="C48" s="356" t="s">
        <v>174</v>
      </c>
      <c r="D48" s="349"/>
      <c r="E48" s="350" t="s">
        <v>190</v>
      </c>
      <c r="F48" s="351"/>
      <c r="G48" s="277"/>
      <c r="H48" s="278"/>
    </row>
    <row r="49" spans="2:8" ht="54" customHeight="1" x14ac:dyDescent="0.25">
      <c r="B49" s="213"/>
      <c r="C49" s="356" t="s">
        <v>90</v>
      </c>
      <c r="D49" s="349"/>
      <c r="E49" s="350" t="s">
        <v>242</v>
      </c>
      <c r="F49" s="351"/>
      <c r="G49" s="277"/>
      <c r="H49" s="278"/>
    </row>
    <row r="50" spans="2:8" ht="51.95" customHeight="1" x14ac:dyDescent="0.25">
      <c r="B50" s="213"/>
      <c r="C50" s="356" t="s">
        <v>91</v>
      </c>
      <c r="D50" s="349"/>
      <c r="E50" s="350" t="s">
        <v>244</v>
      </c>
      <c r="F50" s="351"/>
      <c r="G50" s="277"/>
      <c r="H50" s="278"/>
    </row>
    <row r="51" spans="2:8" ht="53.45" customHeight="1" x14ac:dyDescent="0.25">
      <c r="B51" s="213"/>
      <c r="C51" s="356" t="s">
        <v>114</v>
      </c>
      <c r="D51" s="349"/>
      <c r="E51" s="350" t="s">
        <v>244</v>
      </c>
      <c r="F51" s="351"/>
      <c r="G51" s="277"/>
      <c r="H51" s="278"/>
    </row>
    <row r="52" spans="2:8" ht="48.6" customHeight="1" x14ac:dyDescent="0.25">
      <c r="B52" s="213"/>
      <c r="C52" s="356" t="s">
        <v>92</v>
      </c>
      <c r="D52" s="349"/>
      <c r="E52" s="350" t="s">
        <v>245</v>
      </c>
      <c r="F52" s="351"/>
      <c r="G52" s="277"/>
      <c r="H52" s="278"/>
    </row>
    <row r="53" spans="2:8" ht="49.5" customHeight="1" x14ac:dyDescent="0.25">
      <c r="B53" s="213"/>
      <c r="C53" s="356" t="s">
        <v>93</v>
      </c>
      <c r="D53" s="349"/>
      <c r="E53" s="350" t="s">
        <v>243</v>
      </c>
      <c r="F53" s="351"/>
      <c r="G53" s="277"/>
      <c r="H53" s="278"/>
    </row>
    <row r="54" spans="2:8" ht="50.1" customHeight="1" x14ac:dyDescent="0.25">
      <c r="B54" s="213"/>
      <c r="C54" s="356" t="s">
        <v>109</v>
      </c>
      <c r="D54" s="349"/>
      <c r="E54" s="350" t="s">
        <v>248</v>
      </c>
      <c r="F54" s="351"/>
      <c r="G54" s="277"/>
      <c r="H54" s="278"/>
    </row>
    <row r="55" spans="2:8" ht="29.45" customHeight="1" x14ac:dyDescent="0.25">
      <c r="B55" s="213"/>
      <c r="C55" s="356" t="s">
        <v>113</v>
      </c>
      <c r="D55" s="349"/>
      <c r="E55" s="350" t="s">
        <v>246</v>
      </c>
      <c r="F55" s="351"/>
      <c r="G55" s="277"/>
      <c r="H55" s="278"/>
    </row>
    <row r="56" spans="2:8" ht="39.950000000000003" customHeight="1" x14ac:dyDescent="0.25">
      <c r="B56" s="213"/>
      <c r="C56" s="356" t="s">
        <v>117</v>
      </c>
      <c r="D56" s="349"/>
      <c r="E56" s="350" t="s">
        <v>247</v>
      </c>
      <c r="F56" s="351"/>
      <c r="G56" s="277"/>
      <c r="H56" s="278"/>
    </row>
    <row r="57" spans="2:8" ht="29.45" customHeight="1" x14ac:dyDescent="0.25">
      <c r="B57" s="213"/>
      <c r="C57" s="356" t="s">
        <v>10</v>
      </c>
      <c r="D57" s="349"/>
      <c r="E57" s="350" t="s">
        <v>202</v>
      </c>
      <c r="F57" s="351"/>
      <c r="G57" s="277"/>
      <c r="H57" s="278"/>
    </row>
    <row r="58" spans="2:8" ht="18.600000000000001" customHeight="1" x14ac:dyDescent="0.25">
      <c r="B58" s="213"/>
      <c r="C58" s="277"/>
      <c r="D58" s="277"/>
      <c r="E58" s="277"/>
      <c r="F58" s="277"/>
      <c r="G58" s="277"/>
      <c r="H58" s="278"/>
    </row>
    <row r="59" spans="2:8" ht="18.600000000000001" customHeight="1" x14ac:dyDescent="0.25">
      <c r="B59" s="370" t="s">
        <v>216</v>
      </c>
      <c r="C59" s="371"/>
      <c r="D59" s="371"/>
      <c r="E59" s="371"/>
      <c r="F59" s="371"/>
      <c r="G59" s="371"/>
      <c r="H59" s="372"/>
    </row>
    <row r="60" spans="2:8" ht="18.600000000000001" customHeight="1" x14ac:dyDescent="0.25">
      <c r="B60" s="213"/>
      <c r="C60" s="277"/>
      <c r="D60" s="277"/>
      <c r="E60" s="277"/>
      <c r="F60" s="277"/>
      <c r="G60" s="277"/>
      <c r="H60" s="278"/>
    </row>
    <row r="61" spans="2:8" ht="18.600000000000001" customHeight="1" x14ac:dyDescent="0.25">
      <c r="B61" s="357" t="s">
        <v>214</v>
      </c>
      <c r="C61" s="358"/>
      <c r="D61" s="358"/>
      <c r="E61" s="358"/>
      <c r="F61" s="358"/>
      <c r="G61" s="358"/>
      <c r="H61" s="359"/>
    </row>
    <row r="62" spans="2:8" ht="18.600000000000001" customHeight="1" x14ac:dyDescent="0.25">
      <c r="B62" s="271"/>
      <c r="C62" s="272"/>
      <c r="D62" s="272"/>
      <c r="E62" s="272"/>
      <c r="F62" s="272"/>
      <c r="G62" s="272"/>
      <c r="H62" s="273"/>
    </row>
    <row r="63" spans="2:8" ht="30" customHeight="1" x14ac:dyDescent="0.25">
      <c r="B63" s="373" t="s">
        <v>215</v>
      </c>
      <c r="C63" s="374"/>
      <c r="D63" s="374"/>
      <c r="E63" s="374"/>
      <c r="F63" s="374"/>
      <c r="G63" s="374"/>
      <c r="H63" s="375"/>
    </row>
    <row r="64" spans="2:8" ht="17.25" thickBot="1" x14ac:dyDescent="0.3">
      <c r="B64" s="213"/>
      <c r="C64" s="277"/>
      <c r="D64" s="277"/>
      <c r="E64" s="277"/>
      <c r="F64" s="277"/>
      <c r="G64" s="277"/>
      <c r="H64" s="278"/>
    </row>
    <row r="65" spans="2:8" ht="30" customHeight="1" thickTop="1" x14ac:dyDescent="0.25">
      <c r="B65" s="213"/>
      <c r="C65" s="352" t="s">
        <v>184</v>
      </c>
      <c r="D65" s="353"/>
      <c r="E65" s="354" t="s">
        <v>185</v>
      </c>
      <c r="F65" s="355"/>
      <c r="G65" s="277"/>
      <c r="H65" s="278"/>
    </row>
    <row r="66" spans="2:8" ht="30" customHeight="1" x14ac:dyDescent="0.25">
      <c r="B66" s="213"/>
      <c r="C66" s="356" t="s">
        <v>124</v>
      </c>
      <c r="D66" s="349"/>
      <c r="E66" s="350" t="s">
        <v>249</v>
      </c>
      <c r="F66" s="351"/>
      <c r="G66" s="277"/>
      <c r="H66" s="278"/>
    </row>
    <row r="67" spans="2:8" ht="44.45" customHeight="1" x14ac:dyDescent="0.25">
      <c r="B67" s="213"/>
      <c r="C67" s="356" t="s">
        <v>125</v>
      </c>
      <c r="D67" s="349"/>
      <c r="E67" s="350" t="s">
        <v>250</v>
      </c>
      <c r="F67" s="351"/>
      <c r="G67" s="277"/>
      <c r="H67" s="278"/>
    </row>
    <row r="68" spans="2:8" ht="51" customHeight="1" x14ac:dyDescent="0.25">
      <c r="B68" s="213"/>
      <c r="C68" s="356" t="s">
        <v>177</v>
      </c>
      <c r="D68" s="349"/>
      <c r="E68" s="350" t="s">
        <v>251</v>
      </c>
      <c r="F68" s="351"/>
      <c r="G68" s="277"/>
      <c r="H68" s="278"/>
    </row>
    <row r="69" spans="2:8" ht="76.5" customHeight="1" x14ac:dyDescent="0.25">
      <c r="B69" s="213"/>
      <c r="C69" s="356" t="s">
        <v>252</v>
      </c>
      <c r="D69" s="349"/>
      <c r="E69" s="350" t="s">
        <v>191</v>
      </c>
      <c r="F69" s="351"/>
      <c r="G69" s="277"/>
      <c r="H69" s="278"/>
    </row>
    <row r="70" spans="2:8" ht="30" customHeight="1" x14ac:dyDescent="0.25">
      <c r="B70" s="213"/>
      <c r="C70" s="356" t="s">
        <v>149</v>
      </c>
      <c r="D70" s="349"/>
      <c r="E70" s="350" t="s">
        <v>254</v>
      </c>
      <c r="F70" s="351"/>
      <c r="G70" s="277"/>
      <c r="H70" s="278"/>
    </row>
    <row r="71" spans="2:8" ht="30" customHeight="1" x14ac:dyDescent="0.25">
      <c r="B71" s="213"/>
      <c r="C71" s="356" t="s">
        <v>255</v>
      </c>
      <c r="D71" s="349"/>
      <c r="E71" s="350" t="s">
        <v>256</v>
      </c>
      <c r="F71" s="351"/>
      <c r="G71" s="277"/>
      <c r="H71" s="278"/>
    </row>
    <row r="72" spans="2:8" ht="30" customHeight="1" x14ac:dyDescent="0.25">
      <c r="B72" s="213"/>
      <c r="C72" s="356" t="s">
        <v>257</v>
      </c>
      <c r="D72" s="349"/>
      <c r="E72" s="350" t="s">
        <v>258</v>
      </c>
      <c r="F72" s="351"/>
      <c r="G72" s="277"/>
      <c r="H72" s="278"/>
    </row>
    <row r="73" spans="2:8" ht="53.45" customHeight="1" x14ac:dyDescent="0.25">
      <c r="B73" s="213"/>
      <c r="C73" s="356" t="s">
        <v>132</v>
      </c>
      <c r="D73" s="349"/>
      <c r="E73" s="350" t="s">
        <v>253</v>
      </c>
      <c r="F73" s="351"/>
      <c r="G73" s="277"/>
      <c r="H73" s="278"/>
    </row>
    <row r="74" spans="2:8" ht="30" customHeight="1" x14ac:dyDescent="0.25">
      <c r="B74" s="213"/>
      <c r="C74" s="277"/>
      <c r="D74" s="277"/>
      <c r="E74" s="277"/>
      <c r="F74" s="277"/>
      <c r="G74" s="277"/>
      <c r="H74" s="278"/>
    </row>
    <row r="75" spans="2:8" ht="18.600000000000001" customHeight="1" x14ac:dyDescent="0.25">
      <c r="B75" s="357" t="s">
        <v>218</v>
      </c>
      <c r="C75" s="358"/>
      <c r="D75" s="358"/>
      <c r="E75" s="358"/>
      <c r="F75" s="358"/>
      <c r="G75" s="358"/>
      <c r="H75" s="359"/>
    </row>
    <row r="76" spans="2:8" ht="18.600000000000001" customHeight="1" x14ac:dyDescent="0.25">
      <c r="B76" s="279"/>
      <c r="C76" s="280"/>
      <c r="D76" s="280"/>
      <c r="E76" s="280"/>
      <c r="F76" s="280"/>
      <c r="G76" s="280"/>
      <c r="H76" s="281"/>
    </row>
    <row r="77" spans="2:8" ht="18.600000000000001" customHeight="1" x14ac:dyDescent="0.25">
      <c r="B77" s="357" t="s">
        <v>219</v>
      </c>
      <c r="C77" s="358"/>
      <c r="D77" s="358"/>
      <c r="E77" s="358"/>
      <c r="F77" s="358"/>
      <c r="G77" s="358"/>
      <c r="H77" s="359"/>
    </row>
    <row r="78" spans="2:8" ht="18.600000000000001" customHeight="1" x14ac:dyDescent="0.25">
      <c r="B78" s="279"/>
      <c r="C78" s="280"/>
      <c r="D78" s="280"/>
      <c r="E78" s="280"/>
      <c r="F78" s="280"/>
      <c r="G78" s="280"/>
      <c r="H78" s="281"/>
    </row>
    <row r="79" spans="2:8" ht="18.600000000000001" customHeight="1" x14ac:dyDescent="0.25">
      <c r="B79" s="357" t="s">
        <v>220</v>
      </c>
      <c r="C79" s="358"/>
      <c r="D79" s="358"/>
      <c r="E79" s="358"/>
      <c r="F79" s="358"/>
      <c r="G79" s="358"/>
      <c r="H79" s="359"/>
    </row>
    <row r="80" spans="2:8" ht="16.5" x14ac:dyDescent="0.25">
      <c r="B80" s="213"/>
      <c r="C80" s="300"/>
      <c r="D80" s="300"/>
      <c r="E80" s="300"/>
      <c r="F80" s="300"/>
      <c r="G80" s="300"/>
      <c r="H80" s="214"/>
    </row>
    <row r="81" spans="2:8" ht="16.5" x14ac:dyDescent="0.25">
      <c r="B81" s="213"/>
      <c r="C81" s="300"/>
      <c r="D81" s="300"/>
      <c r="E81" s="300"/>
      <c r="F81" s="300"/>
      <c r="G81" s="300"/>
      <c r="H81" s="214"/>
    </row>
    <row r="82" spans="2:8" ht="16.5" x14ac:dyDescent="0.25">
      <c r="B82" s="213" t="s">
        <v>261</v>
      </c>
      <c r="C82" s="300"/>
      <c r="D82" s="300"/>
      <c r="E82" s="300"/>
      <c r="F82" s="300"/>
      <c r="G82" s="300"/>
      <c r="H82" s="214"/>
    </row>
    <row r="83" spans="2:8" ht="16.5" x14ac:dyDescent="0.25">
      <c r="B83" s="213"/>
      <c r="C83" s="300"/>
      <c r="D83" s="300"/>
      <c r="E83" s="300"/>
      <c r="F83" s="300"/>
      <c r="G83" s="300"/>
      <c r="H83" s="214"/>
    </row>
    <row r="84" spans="2:8" ht="15.75" thickBot="1" x14ac:dyDescent="0.3">
      <c r="B84" s="292"/>
      <c r="C84" s="297"/>
      <c r="D84" s="301"/>
      <c r="E84" s="302"/>
      <c r="F84" s="302"/>
      <c r="G84" s="303"/>
      <c r="H84" s="293"/>
    </row>
    <row r="85" spans="2:8" ht="15.75" thickTop="1" x14ac:dyDescent="0.25">
      <c r="B85" s="304" t="s">
        <v>262</v>
      </c>
      <c r="C85" s="394" t="s">
        <v>184</v>
      </c>
      <c r="D85" s="353"/>
      <c r="E85" s="354" t="s">
        <v>185</v>
      </c>
      <c r="F85" s="355"/>
      <c r="G85" s="297"/>
      <c r="H85" s="293"/>
    </row>
    <row r="86" spans="2:8" s="212" customFormat="1" x14ac:dyDescent="0.25">
      <c r="B86" s="308">
        <v>2</v>
      </c>
      <c r="C86" s="361" t="s">
        <v>186</v>
      </c>
      <c r="D86" s="362"/>
      <c r="E86" s="363" t="s">
        <v>187</v>
      </c>
      <c r="F86" s="364"/>
      <c r="G86" s="305"/>
      <c r="H86" s="215"/>
    </row>
    <row r="87" spans="2:8" s="212" customFormat="1" ht="17.25" customHeight="1" x14ac:dyDescent="0.25">
      <c r="B87" s="308">
        <v>2</v>
      </c>
      <c r="C87" s="361" t="s">
        <v>221</v>
      </c>
      <c r="D87" s="362"/>
      <c r="E87" s="363" t="s">
        <v>188</v>
      </c>
      <c r="F87" s="364"/>
      <c r="G87" s="305"/>
      <c r="H87" s="215"/>
    </row>
    <row r="88" spans="2:8" s="212" customFormat="1" ht="25.5" customHeight="1" x14ac:dyDescent="0.25">
      <c r="B88" s="308">
        <v>2</v>
      </c>
      <c r="C88" s="361" t="s">
        <v>206</v>
      </c>
      <c r="D88" s="362"/>
      <c r="E88" s="363" t="s">
        <v>235</v>
      </c>
      <c r="F88" s="364"/>
      <c r="G88" s="305"/>
      <c r="H88" s="215"/>
    </row>
    <row r="89" spans="2:8" s="212" customFormat="1" ht="25.5" customHeight="1" x14ac:dyDescent="0.25">
      <c r="B89" s="308">
        <v>2</v>
      </c>
      <c r="C89" s="361" t="s">
        <v>236</v>
      </c>
      <c r="D89" s="362"/>
      <c r="E89" s="363" t="s">
        <v>237</v>
      </c>
      <c r="F89" s="364"/>
      <c r="G89" s="305"/>
      <c r="H89" s="215"/>
    </row>
    <row r="90" spans="2:8" s="212" customFormat="1" ht="66.95" customHeight="1" x14ac:dyDescent="0.25">
      <c r="B90" s="308">
        <v>2</v>
      </c>
      <c r="C90" s="361" t="s">
        <v>223</v>
      </c>
      <c r="D90" s="362"/>
      <c r="E90" s="363" t="s">
        <v>189</v>
      </c>
      <c r="F90" s="364"/>
      <c r="G90" s="305"/>
      <c r="H90" s="215"/>
    </row>
    <row r="91" spans="2:8" s="212" customFormat="1" ht="67.5" customHeight="1" x14ac:dyDescent="0.25">
      <c r="B91" s="308">
        <v>2</v>
      </c>
      <c r="C91" s="349" t="s">
        <v>78</v>
      </c>
      <c r="D91" s="360"/>
      <c r="E91" s="350" t="s">
        <v>234</v>
      </c>
      <c r="F91" s="351"/>
      <c r="G91" s="305"/>
      <c r="H91" s="215"/>
    </row>
    <row r="92" spans="2:8" s="212" customFormat="1" ht="43.5" customHeight="1" x14ac:dyDescent="0.25">
      <c r="B92" s="308">
        <v>2</v>
      </c>
      <c r="C92" s="349" t="s">
        <v>224</v>
      </c>
      <c r="D92" s="360"/>
      <c r="E92" s="350" t="s">
        <v>225</v>
      </c>
      <c r="F92" s="351"/>
      <c r="G92" s="305"/>
      <c r="H92" s="215"/>
    </row>
    <row r="93" spans="2:8" s="212" customFormat="1" ht="35.1" customHeight="1" x14ac:dyDescent="0.25">
      <c r="B93" s="308">
        <v>2</v>
      </c>
      <c r="C93" s="349" t="s">
        <v>226</v>
      </c>
      <c r="D93" s="360"/>
      <c r="E93" s="350" t="s">
        <v>227</v>
      </c>
      <c r="F93" s="351"/>
      <c r="G93" s="305"/>
      <c r="H93" s="215"/>
    </row>
    <row r="94" spans="2:8" s="212" customFormat="1" ht="72.75" customHeight="1" x14ac:dyDescent="0.25">
      <c r="B94" s="308">
        <v>2</v>
      </c>
      <c r="C94" s="349" t="s">
        <v>50</v>
      </c>
      <c r="D94" s="360"/>
      <c r="E94" s="350" t="s">
        <v>259</v>
      </c>
      <c r="F94" s="351"/>
      <c r="G94" s="305"/>
      <c r="H94" s="215"/>
    </row>
    <row r="95" spans="2:8" s="212" customFormat="1" ht="93.95" customHeight="1" x14ac:dyDescent="0.25">
      <c r="B95" s="308">
        <v>2</v>
      </c>
      <c r="C95" s="349" t="s">
        <v>229</v>
      </c>
      <c r="D95" s="360"/>
      <c r="E95" s="350" t="s">
        <v>230</v>
      </c>
      <c r="F95" s="351"/>
      <c r="G95" s="305"/>
      <c r="H95" s="215"/>
    </row>
    <row r="96" spans="2:8" s="212" customFormat="1" ht="93.95" customHeight="1" x14ac:dyDescent="0.25">
      <c r="B96" s="308">
        <v>2</v>
      </c>
      <c r="C96" s="349" t="s">
        <v>231</v>
      </c>
      <c r="D96" s="360"/>
      <c r="E96" s="350" t="s">
        <v>232</v>
      </c>
      <c r="F96" s="351"/>
      <c r="G96" s="305"/>
      <c r="H96" s="215"/>
    </row>
    <row r="97" spans="2:8" s="212" customFormat="1" x14ac:dyDescent="0.25">
      <c r="B97" s="308">
        <v>2</v>
      </c>
      <c r="C97" s="349" t="s">
        <v>166</v>
      </c>
      <c r="D97" s="360"/>
      <c r="E97" s="350" t="s">
        <v>233</v>
      </c>
      <c r="F97" s="351"/>
      <c r="G97" s="305"/>
      <c r="H97" s="215"/>
    </row>
    <row r="98" spans="2:8" s="212" customFormat="1" ht="66.599999999999994" customHeight="1" x14ac:dyDescent="0.25">
      <c r="B98" s="308">
        <v>3</v>
      </c>
      <c r="C98" s="349" t="s">
        <v>199</v>
      </c>
      <c r="D98" s="360"/>
      <c r="E98" s="350" t="s">
        <v>239</v>
      </c>
      <c r="F98" s="351"/>
      <c r="G98" s="305"/>
      <c r="H98" s="215"/>
    </row>
    <row r="99" spans="2:8" s="212" customFormat="1" ht="66.599999999999994" customHeight="1" x14ac:dyDescent="0.25">
      <c r="B99" s="308">
        <v>3</v>
      </c>
      <c r="C99" s="349" t="s">
        <v>171</v>
      </c>
      <c r="D99" s="360"/>
      <c r="E99" s="350" t="s">
        <v>264</v>
      </c>
      <c r="F99" s="351"/>
      <c r="G99" s="305"/>
      <c r="H99" s="215"/>
    </row>
    <row r="100" spans="2:8" s="212" customFormat="1" ht="62.45" customHeight="1" x14ac:dyDescent="0.25">
      <c r="B100" s="308">
        <v>3</v>
      </c>
      <c r="C100" s="349" t="s">
        <v>64</v>
      </c>
      <c r="D100" s="360"/>
      <c r="E100" s="350" t="s">
        <v>265</v>
      </c>
      <c r="F100" s="351"/>
      <c r="G100" s="305"/>
      <c r="H100" s="215"/>
    </row>
    <row r="101" spans="2:8" s="212" customFormat="1" ht="38.450000000000003" customHeight="1" x14ac:dyDescent="0.25">
      <c r="B101" s="308">
        <v>3</v>
      </c>
      <c r="C101" s="349" t="s">
        <v>240</v>
      </c>
      <c r="D101" s="360"/>
      <c r="E101" s="350" t="s">
        <v>241</v>
      </c>
      <c r="F101" s="351"/>
      <c r="G101" s="305"/>
      <c r="H101" s="215"/>
    </row>
    <row r="102" spans="2:8" ht="59.25" customHeight="1" x14ac:dyDescent="0.25">
      <c r="B102" s="309">
        <v>5</v>
      </c>
      <c r="C102" s="348" t="s">
        <v>174</v>
      </c>
      <c r="D102" s="349"/>
      <c r="E102" s="350" t="s">
        <v>260</v>
      </c>
      <c r="F102" s="351"/>
      <c r="G102" s="297"/>
      <c r="H102" s="293"/>
    </row>
    <row r="103" spans="2:8" ht="59.25" customHeight="1" x14ac:dyDescent="0.25">
      <c r="B103" s="309">
        <v>5</v>
      </c>
      <c r="C103" s="348" t="s">
        <v>90</v>
      </c>
      <c r="D103" s="349"/>
      <c r="E103" s="350" t="s">
        <v>242</v>
      </c>
      <c r="F103" s="351"/>
      <c r="G103" s="297"/>
      <c r="H103" s="293"/>
    </row>
    <row r="104" spans="2:8" ht="59.25" customHeight="1" x14ac:dyDescent="0.25">
      <c r="B104" s="309">
        <v>5</v>
      </c>
      <c r="C104" s="348" t="s">
        <v>91</v>
      </c>
      <c r="D104" s="349"/>
      <c r="E104" s="350" t="s">
        <v>244</v>
      </c>
      <c r="F104" s="351"/>
      <c r="G104" s="297"/>
      <c r="H104" s="293"/>
    </row>
    <row r="105" spans="2:8" ht="59.25" customHeight="1" x14ac:dyDescent="0.25">
      <c r="B105" s="309">
        <v>5</v>
      </c>
      <c r="C105" s="348" t="s">
        <v>114</v>
      </c>
      <c r="D105" s="349"/>
      <c r="E105" s="350" t="s">
        <v>244</v>
      </c>
      <c r="F105" s="351"/>
      <c r="G105" s="297"/>
      <c r="H105" s="293"/>
    </row>
    <row r="106" spans="2:8" ht="47.45" customHeight="1" x14ac:dyDescent="0.25">
      <c r="B106" s="309">
        <v>5</v>
      </c>
      <c r="C106" s="348" t="s">
        <v>92</v>
      </c>
      <c r="D106" s="349"/>
      <c r="E106" s="350" t="s">
        <v>245</v>
      </c>
      <c r="F106" s="351"/>
      <c r="G106" s="297"/>
      <c r="H106" s="293"/>
    </row>
    <row r="107" spans="2:8" ht="45.6" customHeight="1" x14ac:dyDescent="0.25">
      <c r="B107" s="309">
        <v>5</v>
      </c>
      <c r="C107" s="348" t="s">
        <v>93</v>
      </c>
      <c r="D107" s="349"/>
      <c r="E107" s="350" t="s">
        <v>243</v>
      </c>
      <c r="F107" s="351"/>
      <c r="G107" s="297"/>
      <c r="H107" s="293"/>
    </row>
    <row r="108" spans="2:8" ht="32.450000000000003" customHeight="1" x14ac:dyDescent="0.25">
      <c r="B108" s="309">
        <v>5</v>
      </c>
      <c r="C108" s="348" t="s">
        <v>109</v>
      </c>
      <c r="D108" s="349"/>
      <c r="E108" s="350" t="s">
        <v>248</v>
      </c>
      <c r="F108" s="351"/>
      <c r="G108" s="297"/>
      <c r="H108" s="293"/>
    </row>
    <row r="109" spans="2:8" ht="33.6" customHeight="1" x14ac:dyDescent="0.25">
      <c r="B109" s="309">
        <v>5</v>
      </c>
      <c r="C109" s="348" t="s">
        <v>113</v>
      </c>
      <c r="D109" s="349"/>
      <c r="E109" s="350" t="s">
        <v>246</v>
      </c>
      <c r="F109" s="351"/>
      <c r="G109" s="297"/>
      <c r="H109" s="293"/>
    </row>
    <row r="110" spans="2:8" ht="33.6" customHeight="1" x14ac:dyDescent="0.25">
      <c r="B110" s="309">
        <v>5</v>
      </c>
      <c r="C110" s="348" t="s">
        <v>117</v>
      </c>
      <c r="D110" s="349"/>
      <c r="E110" s="350" t="s">
        <v>247</v>
      </c>
      <c r="F110" s="351"/>
      <c r="G110" s="297"/>
      <c r="H110" s="293"/>
    </row>
    <row r="111" spans="2:8" x14ac:dyDescent="0.25">
      <c r="B111" s="309">
        <v>5</v>
      </c>
      <c r="C111" s="348" t="s">
        <v>10</v>
      </c>
      <c r="D111" s="349"/>
      <c r="E111" s="350" t="s">
        <v>202</v>
      </c>
      <c r="F111" s="351"/>
      <c r="G111" s="297"/>
      <c r="H111" s="293"/>
    </row>
    <row r="112" spans="2:8" ht="24.95" customHeight="1" x14ac:dyDescent="0.25">
      <c r="B112" s="309">
        <v>8</v>
      </c>
      <c r="C112" s="348" t="s">
        <v>124</v>
      </c>
      <c r="D112" s="349"/>
      <c r="E112" s="350" t="s">
        <v>249</v>
      </c>
      <c r="F112" s="351"/>
      <c r="G112" s="297"/>
      <c r="H112" s="293"/>
    </row>
    <row r="113" spans="2:8" ht="46.5" customHeight="1" x14ac:dyDescent="0.25">
      <c r="B113" s="309">
        <v>8</v>
      </c>
      <c r="C113" s="348" t="s">
        <v>125</v>
      </c>
      <c r="D113" s="349"/>
      <c r="E113" s="350" t="s">
        <v>250</v>
      </c>
      <c r="F113" s="351"/>
      <c r="G113" s="297"/>
      <c r="H113" s="293"/>
    </row>
    <row r="114" spans="2:8" ht="46.5" customHeight="1" x14ac:dyDescent="0.25">
      <c r="B114" s="309">
        <v>8</v>
      </c>
      <c r="C114" s="348" t="s">
        <v>177</v>
      </c>
      <c r="D114" s="349"/>
      <c r="E114" s="350" t="s">
        <v>251</v>
      </c>
      <c r="F114" s="351"/>
      <c r="G114" s="297"/>
      <c r="H114" s="293"/>
    </row>
    <row r="115" spans="2:8" s="212" customFormat="1" ht="82.5" customHeight="1" x14ac:dyDescent="0.25">
      <c r="B115" s="308">
        <v>8</v>
      </c>
      <c r="C115" s="348" t="s">
        <v>252</v>
      </c>
      <c r="D115" s="349"/>
      <c r="E115" s="350" t="s">
        <v>191</v>
      </c>
      <c r="F115" s="351"/>
      <c r="G115" s="305"/>
      <c r="H115" s="215"/>
    </row>
    <row r="116" spans="2:8" s="212" customFormat="1" ht="33.950000000000003" customHeight="1" x14ac:dyDescent="0.25">
      <c r="B116" s="308">
        <v>8</v>
      </c>
      <c r="C116" s="348" t="s">
        <v>149</v>
      </c>
      <c r="D116" s="349"/>
      <c r="E116" s="350" t="s">
        <v>254</v>
      </c>
      <c r="F116" s="351"/>
      <c r="G116" s="305"/>
      <c r="H116" s="215"/>
    </row>
    <row r="117" spans="2:8" s="212" customFormat="1" ht="33.950000000000003" customHeight="1" x14ac:dyDescent="0.25">
      <c r="B117" s="308">
        <v>8</v>
      </c>
      <c r="C117" s="348" t="s">
        <v>255</v>
      </c>
      <c r="D117" s="349"/>
      <c r="E117" s="350" t="s">
        <v>256</v>
      </c>
      <c r="F117" s="351"/>
      <c r="G117" s="305"/>
      <c r="H117" s="215"/>
    </row>
    <row r="118" spans="2:8" s="212" customFormat="1" ht="33.950000000000003" customHeight="1" x14ac:dyDescent="0.25">
      <c r="B118" s="308">
        <v>8</v>
      </c>
      <c r="C118" s="348" t="s">
        <v>257</v>
      </c>
      <c r="D118" s="349"/>
      <c r="E118" s="350" t="s">
        <v>258</v>
      </c>
      <c r="F118" s="351"/>
      <c r="G118" s="305"/>
      <c r="H118" s="215"/>
    </row>
    <row r="119" spans="2:8" s="212" customFormat="1" ht="46.5" customHeight="1" x14ac:dyDescent="0.25">
      <c r="B119" s="308">
        <v>8</v>
      </c>
      <c r="C119" s="348" t="s">
        <v>132</v>
      </c>
      <c r="D119" s="349"/>
      <c r="E119" s="350" t="s">
        <v>253</v>
      </c>
      <c r="F119" s="351"/>
      <c r="G119" s="305"/>
      <c r="H119" s="215"/>
    </row>
    <row r="120" spans="2:8" ht="6.75" customHeight="1" thickBot="1" x14ac:dyDescent="0.3">
      <c r="B120" s="292"/>
      <c r="C120" s="376"/>
      <c r="D120" s="377"/>
      <c r="E120" s="378"/>
      <c r="F120" s="379"/>
      <c r="G120" s="297"/>
      <c r="H120" s="293"/>
    </row>
    <row r="121" spans="2:8" ht="15.75" thickTop="1" x14ac:dyDescent="0.25">
      <c r="B121" s="292"/>
      <c r="C121" s="306"/>
      <c r="D121" s="306"/>
      <c r="E121" s="307"/>
      <c r="F121" s="307"/>
      <c r="G121" s="297"/>
      <c r="H121" s="293"/>
    </row>
    <row r="122" spans="2:8" ht="15.75" thickBot="1" x14ac:dyDescent="0.3">
      <c r="B122" s="294"/>
      <c r="C122" s="295"/>
      <c r="D122" s="295"/>
      <c r="E122" s="295"/>
      <c r="F122" s="295"/>
      <c r="G122" s="295"/>
      <c r="H122" s="296"/>
    </row>
    <row r="126" spans="2:8" x14ac:dyDescent="0.25">
      <c r="B126" s="330" t="s">
        <v>274</v>
      </c>
    </row>
    <row r="127" spans="2:8" ht="48" customHeight="1" x14ac:dyDescent="0.25">
      <c r="B127" s="346" t="s">
        <v>275</v>
      </c>
      <c r="C127" s="346"/>
    </row>
    <row r="128" spans="2:8" x14ac:dyDescent="0.25">
      <c r="B128" s="347">
        <v>44342</v>
      </c>
      <c r="C128" s="347"/>
    </row>
  </sheetData>
  <sheetProtection sheet="1" scenarios="1" formatCells="0" formatColumns="0" formatRows="0"/>
  <autoFilter ref="B85:H119" xr:uid="{00000000-0009-0000-0000-000000000000}">
    <filterColumn colId="1" showButton="0"/>
    <filterColumn colId="3" showButton="0"/>
  </autoFilter>
  <mergeCells count="170">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D2" sqref="D2"/>
    </sheetView>
  </sheetViews>
  <sheetFormatPr baseColWidth="10" defaultRowHeight="15" x14ac:dyDescent="0.25"/>
  <cols>
    <col min="1" max="1" width="21.7109375" style="319" customWidth="1"/>
    <col min="2" max="2" width="23.5703125" customWidth="1"/>
    <col min="3" max="3" width="12.42578125" customWidth="1"/>
    <col min="4" max="4" width="16.5703125" customWidth="1"/>
    <col min="5" max="256" width="10.85546875"/>
    <col min="257" max="257" width="17.7109375" customWidth="1"/>
    <col min="258" max="258" width="23.5703125" customWidth="1"/>
    <col min="259" max="259" width="10.85546875"/>
    <col min="260" max="260" width="12.7109375" customWidth="1"/>
    <col min="261" max="512" width="10.85546875"/>
    <col min="513" max="513" width="17.7109375" customWidth="1"/>
    <col min="514" max="514" width="23.5703125" customWidth="1"/>
    <col min="515" max="515" width="10.85546875"/>
    <col min="516" max="516" width="12.7109375" customWidth="1"/>
    <col min="517" max="768" width="10.85546875"/>
    <col min="769" max="769" width="17.7109375" customWidth="1"/>
    <col min="770" max="770" width="23.5703125" customWidth="1"/>
    <col min="771" max="771" width="10.85546875"/>
    <col min="772" max="772" width="12.7109375" customWidth="1"/>
    <col min="773" max="1024" width="10.85546875"/>
    <col min="1025" max="1025" width="17.7109375" customWidth="1"/>
    <col min="1026" max="1026" width="23.5703125" customWidth="1"/>
    <col min="1027" max="1027" width="10.85546875"/>
    <col min="1028" max="1028" width="12.7109375" customWidth="1"/>
    <col min="1029" max="1280" width="10.85546875"/>
    <col min="1281" max="1281" width="17.7109375" customWidth="1"/>
    <col min="1282" max="1282" width="23.5703125" customWidth="1"/>
    <col min="1283" max="1283" width="10.85546875"/>
    <col min="1284" max="1284" width="12.7109375" customWidth="1"/>
    <col min="1285" max="1536" width="10.85546875"/>
    <col min="1537" max="1537" width="17.7109375" customWidth="1"/>
    <col min="1538" max="1538" width="23.5703125" customWidth="1"/>
    <col min="1539" max="1539" width="10.85546875"/>
    <col min="1540" max="1540" width="12.7109375" customWidth="1"/>
    <col min="1541" max="1792" width="10.85546875"/>
    <col min="1793" max="1793" width="17.7109375" customWidth="1"/>
    <col min="1794" max="1794" width="23.5703125" customWidth="1"/>
    <col min="1795" max="1795" width="10.85546875"/>
    <col min="1796" max="1796" width="12.7109375" customWidth="1"/>
    <col min="1797" max="2048" width="10.85546875"/>
    <col min="2049" max="2049" width="17.7109375" customWidth="1"/>
    <col min="2050" max="2050" width="23.5703125" customWidth="1"/>
    <col min="2051" max="2051" width="10.85546875"/>
    <col min="2052" max="2052" width="12.7109375" customWidth="1"/>
    <col min="2053" max="2304" width="10.85546875"/>
    <col min="2305" max="2305" width="17.7109375" customWidth="1"/>
    <col min="2306" max="2306" width="23.5703125" customWidth="1"/>
    <col min="2307" max="2307" width="10.85546875"/>
    <col min="2308" max="2308" width="12.7109375" customWidth="1"/>
    <col min="2309" max="2560" width="10.85546875"/>
    <col min="2561" max="2561" width="17.7109375" customWidth="1"/>
    <col min="2562" max="2562" width="23.5703125" customWidth="1"/>
    <col min="2563" max="2563" width="10.85546875"/>
    <col min="2564" max="2564" width="12.7109375" customWidth="1"/>
    <col min="2565" max="2816" width="10.85546875"/>
    <col min="2817" max="2817" width="17.7109375" customWidth="1"/>
    <col min="2818" max="2818" width="23.5703125" customWidth="1"/>
    <col min="2819" max="2819" width="10.85546875"/>
    <col min="2820" max="2820" width="12.7109375" customWidth="1"/>
    <col min="2821" max="3072" width="10.85546875"/>
    <col min="3073" max="3073" width="17.7109375" customWidth="1"/>
    <col min="3074" max="3074" width="23.5703125" customWidth="1"/>
    <col min="3075" max="3075" width="10.85546875"/>
    <col min="3076" max="3076" width="12.7109375" customWidth="1"/>
    <col min="3077" max="3328" width="10.85546875"/>
    <col min="3329" max="3329" width="17.7109375" customWidth="1"/>
    <col min="3330" max="3330" width="23.5703125" customWidth="1"/>
    <col min="3331" max="3331" width="10.85546875"/>
    <col min="3332" max="3332" width="12.7109375" customWidth="1"/>
    <col min="3333" max="3584" width="10.85546875"/>
    <col min="3585" max="3585" width="17.7109375" customWidth="1"/>
    <col min="3586" max="3586" width="23.5703125" customWidth="1"/>
    <col min="3587" max="3587" width="10.85546875"/>
    <col min="3588" max="3588" width="12.7109375" customWidth="1"/>
    <col min="3589" max="3840" width="10.85546875"/>
    <col min="3841" max="3841" width="17.7109375" customWidth="1"/>
    <col min="3842" max="3842" width="23.5703125" customWidth="1"/>
    <col min="3843" max="3843" width="10.85546875"/>
    <col min="3844" max="3844" width="12.7109375" customWidth="1"/>
    <col min="3845" max="4096" width="10.85546875"/>
    <col min="4097" max="4097" width="17.7109375" customWidth="1"/>
    <col min="4098" max="4098" width="23.5703125" customWidth="1"/>
    <col min="4099" max="4099" width="10.85546875"/>
    <col min="4100" max="4100" width="12.7109375" customWidth="1"/>
    <col min="4101" max="4352" width="10.85546875"/>
    <col min="4353" max="4353" width="17.7109375" customWidth="1"/>
    <col min="4354" max="4354" width="23.5703125" customWidth="1"/>
    <col min="4355" max="4355" width="10.85546875"/>
    <col min="4356" max="4356" width="12.7109375" customWidth="1"/>
    <col min="4357" max="4608" width="10.85546875"/>
    <col min="4609" max="4609" width="17.7109375" customWidth="1"/>
    <col min="4610" max="4610" width="23.5703125" customWidth="1"/>
    <col min="4611" max="4611" width="10.85546875"/>
    <col min="4612" max="4612" width="12.7109375" customWidth="1"/>
    <col min="4613" max="4864" width="10.85546875"/>
    <col min="4865" max="4865" width="17.7109375" customWidth="1"/>
    <col min="4866" max="4866" width="23.5703125" customWidth="1"/>
    <col min="4867" max="4867" width="10.85546875"/>
    <col min="4868" max="4868" width="12.7109375" customWidth="1"/>
    <col min="4869" max="5120" width="10.85546875"/>
    <col min="5121" max="5121" width="17.7109375" customWidth="1"/>
    <col min="5122" max="5122" width="23.5703125" customWidth="1"/>
    <col min="5123" max="5123" width="10.85546875"/>
    <col min="5124" max="5124" width="12.7109375" customWidth="1"/>
    <col min="5125" max="5376" width="10.85546875"/>
    <col min="5377" max="5377" width="17.7109375" customWidth="1"/>
    <col min="5378" max="5378" width="23.5703125" customWidth="1"/>
    <col min="5379" max="5379" width="10.85546875"/>
    <col min="5380" max="5380" width="12.7109375" customWidth="1"/>
    <col min="5381" max="5632" width="10.85546875"/>
    <col min="5633" max="5633" width="17.7109375" customWidth="1"/>
    <col min="5634" max="5634" width="23.5703125" customWidth="1"/>
    <col min="5635" max="5635" width="10.85546875"/>
    <col min="5636" max="5636" width="12.7109375" customWidth="1"/>
    <col min="5637" max="5888" width="10.85546875"/>
    <col min="5889" max="5889" width="17.7109375" customWidth="1"/>
    <col min="5890" max="5890" width="23.5703125" customWidth="1"/>
    <col min="5891" max="5891" width="10.85546875"/>
    <col min="5892" max="5892" width="12.7109375" customWidth="1"/>
    <col min="5893" max="6144" width="10.85546875"/>
    <col min="6145" max="6145" width="17.7109375" customWidth="1"/>
    <col min="6146" max="6146" width="23.5703125" customWidth="1"/>
    <col min="6147" max="6147" width="10.85546875"/>
    <col min="6148" max="6148" width="12.7109375" customWidth="1"/>
    <col min="6149" max="6400" width="10.85546875"/>
    <col min="6401" max="6401" width="17.7109375" customWidth="1"/>
    <col min="6402" max="6402" width="23.5703125" customWidth="1"/>
    <col min="6403" max="6403" width="10.85546875"/>
    <col min="6404" max="6404" width="12.7109375" customWidth="1"/>
    <col min="6405" max="6656" width="10.85546875"/>
    <col min="6657" max="6657" width="17.7109375" customWidth="1"/>
    <col min="6658" max="6658" width="23.5703125" customWidth="1"/>
    <col min="6659" max="6659" width="10.85546875"/>
    <col min="6660" max="6660" width="12.7109375" customWidth="1"/>
    <col min="6661" max="6912" width="10.85546875"/>
    <col min="6913" max="6913" width="17.7109375" customWidth="1"/>
    <col min="6914" max="6914" width="23.5703125" customWidth="1"/>
    <col min="6915" max="6915" width="10.85546875"/>
    <col min="6916" max="6916" width="12.7109375" customWidth="1"/>
    <col min="6917" max="7168" width="10.85546875"/>
    <col min="7169" max="7169" width="17.7109375" customWidth="1"/>
    <col min="7170" max="7170" width="23.5703125" customWidth="1"/>
    <col min="7171" max="7171" width="10.85546875"/>
    <col min="7172" max="7172" width="12.7109375" customWidth="1"/>
    <col min="7173" max="7424" width="10.85546875"/>
    <col min="7425" max="7425" width="17.7109375" customWidth="1"/>
    <col min="7426" max="7426" width="23.5703125" customWidth="1"/>
    <col min="7427" max="7427" width="10.85546875"/>
    <col min="7428" max="7428" width="12.7109375" customWidth="1"/>
    <col min="7429" max="7680" width="10.85546875"/>
    <col min="7681" max="7681" width="17.7109375" customWidth="1"/>
    <col min="7682" max="7682" width="23.5703125" customWidth="1"/>
    <col min="7683" max="7683" width="10.85546875"/>
    <col min="7684" max="7684" width="12.7109375" customWidth="1"/>
    <col min="7685" max="7936" width="10.85546875"/>
    <col min="7937" max="7937" width="17.7109375" customWidth="1"/>
    <col min="7938" max="7938" width="23.5703125" customWidth="1"/>
    <col min="7939" max="7939" width="10.85546875"/>
    <col min="7940" max="7940" width="12.7109375" customWidth="1"/>
    <col min="7941" max="8192" width="10.85546875"/>
    <col min="8193" max="8193" width="17.7109375" customWidth="1"/>
    <col min="8194" max="8194" width="23.5703125" customWidth="1"/>
    <col min="8195" max="8195" width="10.85546875"/>
    <col min="8196" max="8196" width="12.7109375" customWidth="1"/>
    <col min="8197" max="8448" width="10.85546875"/>
    <col min="8449" max="8449" width="17.7109375" customWidth="1"/>
    <col min="8450" max="8450" width="23.5703125" customWidth="1"/>
    <col min="8451" max="8451" width="10.85546875"/>
    <col min="8452" max="8452" width="12.7109375" customWidth="1"/>
    <col min="8453" max="8704" width="10.85546875"/>
    <col min="8705" max="8705" width="17.7109375" customWidth="1"/>
    <col min="8706" max="8706" width="23.5703125" customWidth="1"/>
    <col min="8707" max="8707" width="10.85546875"/>
    <col min="8708" max="8708" width="12.7109375" customWidth="1"/>
    <col min="8709" max="8960" width="10.85546875"/>
    <col min="8961" max="8961" width="17.7109375" customWidth="1"/>
    <col min="8962" max="8962" width="23.5703125" customWidth="1"/>
    <col min="8963" max="8963" width="10.85546875"/>
    <col min="8964" max="8964" width="12.7109375" customWidth="1"/>
    <col min="8965" max="9216" width="10.85546875"/>
    <col min="9217" max="9217" width="17.7109375" customWidth="1"/>
    <col min="9218" max="9218" width="23.5703125" customWidth="1"/>
    <col min="9219" max="9219" width="10.85546875"/>
    <col min="9220" max="9220" width="12.7109375" customWidth="1"/>
    <col min="9221" max="9472" width="10.85546875"/>
    <col min="9473" max="9473" width="17.7109375" customWidth="1"/>
    <col min="9474" max="9474" width="23.5703125" customWidth="1"/>
    <col min="9475" max="9475" width="10.85546875"/>
    <col min="9476" max="9476" width="12.7109375" customWidth="1"/>
    <col min="9477" max="9728" width="10.85546875"/>
    <col min="9729" max="9729" width="17.7109375" customWidth="1"/>
    <col min="9730" max="9730" width="23.5703125" customWidth="1"/>
    <col min="9731" max="9731" width="10.85546875"/>
    <col min="9732" max="9732" width="12.7109375" customWidth="1"/>
    <col min="9733" max="9984" width="10.85546875"/>
    <col min="9985" max="9985" width="17.7109375" customWidth="1"/>
    <col min="9986" max="9986" width="23.5703125" customWidth="1"/>
    <col min="9987" max="9987" width="10.85546875"/>
    <col min="9988" max="9988" width="12.7109375" customWidth="1"/>
    <col min="9989" max="10240" width="10.85546875"/>
    <col min="10241" max="10241" width="17.7109375" customWidth="1"/>
    <col min="10242" max="10242" width="23.5703125" customWidth="1"/>
    <col min="10243" max="10243" width="10.85546875"/>
    <col min="10244" max="10244" width="12.7109375" customWidth="1"/>
    <col min="10245" max="10496" width="10.85546875"/>
    <col min="10497" max="10497" width="17.7109375" customWidth="1"/>
    <col min="10498" max="10498" width="23.5703125" customWidth="1"/>
    <col min="10499" max="10499" width="10.85546875"/>
    <col min="10500" max="10500" width="12.7109375" customWidth="1"/>
    <col min="10501" max="10752" width="10.85546875"/>
    <col min="10753" max="10753" width="17.7109375" customWidth="1"/>
    <col min="10754" max="10754" width="23.5703125" customWidth="1"/>
    <col min="10755" max="10755" width="10.85546875"/>
    <col min="10756" max="10756" width="12.7109375" customWidth="1"/>
    <col min="10757" max="11008" width="10.85546875"/>
    <col min="11009" max="11009" width="17.7109375" customWidth="1"/>
    <col min="11010" max="11010" width="23.5703125" customWidth="1"/>
    <col min="11011" max="11011" width="10.85546875"/>
    <col min="11012" max="11012" width="12.7109375" customWidth="1"/>
    <col min="11013" max="11264" width="10.85546875"/>
    <col min="11265" max="11265" width="17.7109375" customWidth="1"/>
    <col min="11266" max="11266" width="23.5703125" customWidth="1"/>
    <col min="11267" max="11267" width="10.85546875"/>
    <col min="11268" max="11268" width="12.7109375" customWidth="1"/>
    <col min="11269" max="11520" width="10.85546875"/>
    <col min="11521" max="11521" width="17.7109375" customWidth="1"/>
    <col min="11522" max="11522" width="23.5703125" customWidth="1"/>
    <col min="11523" max="11523" width="10.85546875"/>
    <col min="11524" max="11524" width="12.7109375" customWidth="1"/>
    <col min="11525" max="11776" width="10.85546875"/>
    <col min="11777" max="11777" width="17.7109375" customWidth="1"/>
    <col min="11778" max="11778" width="23.5703125" customWidth="1"/>
    <col min="11779" max="11779" width="10.85546875"/>
    <col min="11780" max="11780" width="12.7109375" customWidth="1"/>
    <col min="11781" max="12032" width="10.85546875"/>
    <col min="12033" max="12033" width="17.7109375" customWidth="1"/>
    <col min="12034" max="12034" width="23.5703125" customWidth="1"/>
    <col min="12035" max="12035" width="10.85546875"/>
    <col min="12036" max="12036" width="12.7109375" customWidth="1"/>
    <col min="12037" max="12288" width="10.85546875"/>
    <col min="12289" max="12289" width="17.7109375" customWidth="1"/>
    <col min="12290" max="12290" width="23.5703125" customWidth="1"/>
    <col min="12291" max="12291" width="10.85546875"/>
    <col min="12292" max="12292" width="12.7109375" customWidth="1"/>
    <col min="12293" max="12544" width="10.85546875"/>
    <col min="12545" max="12545" width="17.7109375" customWidth="1"/>
    <col min="12546" max="12546" width="23.5703125" customWidth="1"/>
    <col min="12547" max="12547" width="10.85546875"/>
    <col min="12548" max="12548" width="12.7109375" customWidth="1"/>
    <col min="12549" max="12800" width="10.85546875"/>
    <col min="12801" max="12801" width="17.7109375" customWidth="1"/>
    <col min="12802" max="12802" width="23.5703125" customWidth="1"/>
    <col min="12803" max="12803" width="10.85546875"/>
    <col min="12804" max="12804" width="12.7109375" customWidth="1"/>
    <col min="12805" max="13056" width="10.85546875"/>
    <col min="13057" max="13057" width="17.7109375" customWidth="1"/>
    <col min="13058" max="13058" width="23.5703125" customWidth="1"/>
    <col min="13059" max="13059" width="10.85546875"/>
    <col min="13060" max="13060" width="12.7109375" customWidth="1"/>
    <col min="13061" max="13312" width="10.85546875"/>
    <col min="13313" max="13313" width="17.7109375" customWidth="1"/>
    <col min="13314" max="13314" width="23.5703125" customWidth="1"/>
    <col min="13315" max="13315" width="10.85546875"/>
    <col min="13316" max="13316" width="12.7109375" customWidth="1"/>
    <col min="13317" max="13568" width="10.85546875"/>
    <col min="13569" max="13569" width="17.7109375" customWidth="1"/>
    <col min="13570" max="13570" width="23.5703125" customWidth="1"/>
    <col min="13571" max="13571" width="10.85546875"/>
    <col min="13572" max="13572" width="12.7109375" customWidth="1"/>
    <col min="13573" max="13824" width="10.85546875"/>
    <col min="13825" max="13825" width="17.7109375" customWidth="1"/>
    <col min="13826" max="13826" width="23.5703125" customWidth="1"/>
    <col min="13827" max="13827" width="10.85546875"/>
    <col min="13828" max="13828" width="12.7109375" customWidth="1"/>
    <col min="13829" max="14080" width="10.85546875"/>
    <col min="14081" max="14081" width="17.7109375" customWidth="1"/>
    <col min="14082" max="14082" width="23.5703125" customWidth="1"/>
    <col min="14083" max="14083" width="10.85546875"/>
    <col min="14084" max="14084" width="12.7109375" customWidth="1"/>
    <col min="14085" max="14336" width="10.85546875"/>
    <col min="14337" max="14337" width="17.7109375" customWidth="1"/>
    <col min="14338" max="14338" width="23.5703125" customWidth="1"/>
    <col min="14339" max="14339" width="10.85546875"/>
    <col min="14340" max="14340" width="12.7109375" customWidth="1"/>
    <col min="14341" max="14592" width="10.85546875"/>
    <col min="14593" max="14593" width="17.7109375" customWidth="1"/>
    <col min="14594" max="14594" width="23.5703125" customWidth="1"/>
    <col min="14595" max="14595" width="10.85546875"/>
    <col min="14596" max="14596" width="12.7109375" customWidth="1"/>
    <col min="14597" max="14848" width="10.85546875"/>
    <col min="14849" max="14849" width="17.7109375" customWidth="1"/>
    <col min="14850" max="14850" width="23.5703125" customWidth="1"/>
    <col min="14851" max="14851" width="10.85546875"/>
    <col min="14852" max="14852" width="12.7109375" customWidth="1"/>
    <col min="14853" max="15104" width="10.85546875"/>
    <col min="15105" max="15105" width="17.7109375" customWidth="1"/>
    <col min="15106" max="15106" width="23.5703125" customWidth="1"/>
    <col min="15107" max="15107" width="10.85546875"/>
    <col min="15108" max="15108" width="12.7109375" customWidth="1"/>
    <col min="15109" max="15360" width="10.85546875"/>
    <col min="15361" max="15361" width="17.7109375" customWidth="1"/>
    <col min="15362" max="15362" width="23.5703125" customWidth="1"/>
    <col min="15363" max="15363" width="10.85546875"/>
    <col min="15364" max="15364" width="12.7109375" customWidth="1"/>
    <col min="15365" max="15616" width="10.85546875"/>
    <col min="15617" max="15617" width="17.7109375" customWidth="1"/>
    <col min="15618" max="15618" width="23.5703125" customWidth="1"/>
    <col min="15619" max="15619" width="10.85546875"/>
    <col min="15620" max="15620" width="12.7109375" customWidth="1"/>
    <col min="15621" max="15872" width="10.85546875"/>
    <col min="15873" max="15873" width="17.7109375" customWidth="1"/>
    <col min="15874" max="15874" width="23.5703125" customWidth="1"/>
    <col min="15875" max="15875" width="10.85546875"/>
    <col min="15876" max="15876" width="12.7109375" customWidth="1"/>
    <col min="15877" max="16128" width="10.85546875"/>
    <col min="16129" max="16129" width="17.7109375" customWidth="1"/>
    <col min="16130" max="16130" width="23.5703125" customWidth="1"/>
    <col min="16131" max="16131" width="10.85546875"/>
    <col min="16132" max="16132" width="12.7109375" customWidth="1"/>
    <col min="16133" max="16384" width="10.85546875"/>
  </cols>
  <sheetData>
    <row r="1" spans="1:4" ht="36.75" customHeight="1" x14ac:dyDescent="0.25">
      <c r="A1" s="503"/>
      <c r="B1" s="420" t="str">
        <f>+'2 CONTEXTO E IDENTIFICACIÓN'!C1</f>
        <v>MAPA DE RIESGOS</v>
      </c>
      <c r="C1" s="50" t="str">
        <f>+'2 CONTEXTO E IDENTIFICACIÓN'!D1</f>
        <v>CÓDIGO:</v>
      </c>
      <c r="D1" s="167" t="str">
        <f>+'2 CONTEXTO E IDENTIFICACIÓN'!E1</f>
        <v>SE-FO-007</v>
      </c>
    </row>
    <row r="2" spans="1:4" ht="36.75" customHeight="1" x14ac:dyDescent="0.25">
      <c r="A2" s="503"/>
      <c r="B2" s="420"/>
      <c r="C2" s="50" t="str">
        <f>+'2 CONTEXTO E IDENTIFICACIÓN'!D2</f>
        <v>VERSIÓN:</v>
      </c>
      <c r="D2" s="345" t="str">
        <f>+'2 CONTEXTO E IDENTIFICACIÓN'!E2</f>
        <v>12</v>
      </c>
    </row>
    <row r="3" spans="1:4" s="234" customFormat="1" x14ac:dyDescent="0.25">
      <c r="A3" s="315" t="s">
        <v>12</v>
      </c>
      <c r="B3" s="505" t="s">
        <v>48</v>
      </c>
      <c r="C3" s="505"/>
      <c r="D3" s="505"/>
    </row>
    <row r="4" spans="1:4" ht="69.75" customHeight="1" x14ac:dyDescent="0.25">
      <c r="A4" s="316" t="s">
        <v>306</v>
      </c>
      <c r="B4" s="506" t="s">
        <v>307</v>
      </c>
      <c r="C4" s="506"/>
      <c r="D4" s="506"/>
    </row>
    <row r="5" spans="1:4" s="235" customFormat="1" ht="91.5" customHeight="1" x14ac:dyDescent="0.25">
      <c r="A5" s="316"/>
      <c r="B5" s="506"/>
      <c r="C5" s="506"/>
      <c r="D5" s="506"/>
    </row>
    <row r="6" spans="1:4" x14ac:dyDescent="0.25">
      <c r="A6" s="317"/>
      <c r="B6" s="504"/>
      <c r="C6" s="504"/>
      <c r="D6" s="504"/>
    </row>
    <row r="7" spans="1:4" x14ac:dyDescent="0.25">
      <c r="A7" s="317"/>
      <c r="B7" s="504"/>
      <c r="C7" s="504"/>
      <c r="D7" s="504"/>
    </row>
    <row r="8" spans="1:4" x14ac:dyDescent="0.25">
      <c r="A8" s="317"/>
      <c r="B8" s="507"/>
      <c r="C8" s="507"/>
      <c r="D8" s="507"/>
    </row>
    <row r="9" spans="1:4" x14ac:dyDescent="0.25">
      <c r="A9" s="317"/>
      <c r="B9" s="504"/>
      <c r="C9" s="504"/>
      <c r="D9" s="504"/>
    </row>
    <row r="10" spans="1:4" x14ac:dyDescent="0.25">
      <c r="A10" s="318"/>
      <c r="B10" s="236"/>
      <c r="C10" s="236"/>
      <c r="D10" s="236"/>
    </row>
    <row r="11" spans="1:4" x14ac:dyDescent="0.25">
      <c r="A11" s="318"/>
      <c r="B11" s="236"/>
      <c r="C11" s="236"/>
      <c r="D11" s="236"/>
    </row>
    <row r="12" spans="1:4" x14ac:dyDescent="0.25">
      <c r="A12" s="318"/>
      <c r="B12" s="236"/>
      <c r="C12" s="236"/>
      <c r="D12" s="236"/>
    </row>
    <row r="13" spans="1:4" x14ac:dyDescent="0.25">
      <c r="A13" s="318"/>
      <c r="B13" s="236"/>
      <c r="C13" s="236"/>
      <c r="D13" s="236"/>
    </row>
    <row r="14" spans="1:4" x14ac:dyDescent="0.25">
      <c r="A14" s="318"/>
      <c r="B14" s="236"/>
      <c r="C14" s="236"/>
      <c r="D14" s="236"/>
    </row>
    <row r="15" spans="1:4" x14ac:dyDescent="0.25">
      <c r="A15" s="318"/>
      <c r="B15" s="236"/>
      <c r="C15" s="236"/>
      <c r="D15" s="236"/>
    </row>
    <row r="16" spans="1:4" x14ac:dyDescent="0.25">
      <c r="A16" s="318"/>
      <c r="B16" s="236"/>
      <c r="C16" s="236"/>
      <c r="D16" s="236"/>
    </row>
    <row r="17" spans="1:4" x14ac:dyDescent="0.25">
      <c r="A17" s="318"/>
      <c r="B17" s="236"/>
      <c r="C17" s="236"/>
      <c r="D17" s="236"/>
    </row>
    <row r="18" spans="1:4" x14ac:dyDescent="0.25">
      <c r="A18" s="318"/>
      <c r="B18" s="236"/>
      <c r="C18" s="236"/>
      <c r="D18" s="236"/>
    </row>
    <row r="19" spans="1:4" x14ac:dyDescent="0.25">
      <c r="A19" s="318"/>
      <c r="B19" s="236"/>
      <c r="C19" s="236"/>
      <c r="D19" s="236"/>
    </row>
    <row r="20" spans="1:4" x14ac:dyDescent="0.25">
      <c r="A20" s="318"/>
      <c r="B20" s="236"/>
      <c r="C20" s="236"/>
      <c r="D20" s="236"/>
    </row>
    <row r="21" spans="1:4" x14ac:dyDescent="0.25">
      <c r="A21" s="318"/>
      <c r="B21" s="236"/>
      <c r="C21" s="236"/>
      <c r="D21" s="236"/>
    </row>
    <row r="22" spans="1:4" x14ac:dyDescent="0.25">
      <c r="A22" s="318"/>
      <c r="B22" s="236"/>
      <c r="C22" s="236"/>
      <c r="D22" s="236"/>
    </row>
    <row r="23" spans="1:4" x14ac:dyDescent="0.25">
      <c r="A23" s="318"/>
      <c r="B23" s="236"/>
      <c r="C23" s="236"/>
      <c r="D23" s="236"/>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M20" sqref="M20"/>
    </sheetView>
  </sheetViews>
  <sheetFormatPr baseColWidth="10" defaultColWidth="10.85546875" defaultRowHeight="12.75" x14ac:dyDescent="0.2"/>
  <cols>
    <col min="1" max="1" width="32.140625" style="155" customWidth="1"/>
    <col min="2" max="2" width="38.42578125" style="155" bestFit="1" customWidth="1"/>
    <col min="3" max="3" width="21.7109375" style="155" customWidth="1"/>
    <col min="4" max="4" width="10.85546875" style="155"/>
    <col min="5" max="5" width="20.42578125" style="155" customWidth="1"/>
    <col min="6" max="6" width="16.5703125" style="155" customWidth="1"/>
    <col min="7" max="7" width="10.85546875" style="155"/>
    <col min="8" max="8" width="16" style="155" customWidth="1"/>
    <col min="9" max="9" width="21" style="155" customWidth="1"/>
    <col min="10" max="10" width="10.85546875" style="155"/>
    <col min="11" max="11" width="20.85546875" style="155" customWidth="1"/>
    <col min="12" max="12" width="10.85546875" style="155"/>
    <col min="13" max="13" width="21" style="155" customWidth="1"/>
    <col min="14" max="15" width="10.85546875" style="155"/>
    <col min="16" max="16" width="14.85546875" style="155" customWidth="1"/>
    <col min="17" max="17" width="10.85546875" style="155"/>
    <col min="18" max="18" width="16.42578125" style="155" customWidth="1"/>
    <col min="19" max="19" width="10.85546875" style="155"/>
    <col min="20" max="20" width="30.140625" style="155" customWidth="1"/>
    <col min="21" max="16384" width="10.85546875" style="155"/>
  </cols>
  <sheetData>
    <row r="1" spans="1:22" ht="25.5" customHeight="1" x14ac:dyDescent="0.2">
      <c r="A1" s="510" t="s">
        <v>280</v>
      </c>
      <c r="B1" s="510"/>
      <c r="E1" s="509" t="s">
        <v>135</v>
      </c>
      <c r="F1" s="509"/>
      <c r="G1" s="509"/>
      <c r="H1" s="509"/>
    </row>
    <row r="2" spans="1:22" ht="48.95" customHeight="1" x14ac:dyDescent="0.2">
      <c r="B2" s="170" t="s">
        <v>51</v>
      </c>
      <c r="C2" s="170"/>
      <c r="E2" s="508" t="s">
        <v>105</v>
      </c>
      <c r="F2" s="508"/>
      <c r="G2" s="508"/>
      <c r="H2" s="508"/>
      <c r="I2" s="508"/>
      <c r="K2" s="508" t="s">
        <v>96</v>
      </c>
      <c r="L2" s="508"/>
      <c r="M2" s="508"/>
      <c r="O2" s="508" t="s">
        <v>114</v>
      </c>
      <c r="P2" s="508"/>
      <c r="R2" s="156" t="s">
        <v>125</v>
      </c>
      <c r="T2" s="156" t="s">
        <v>155</v>
      </c>
      <c r="V2" s="95" t="s">
        <v>132</v>
      </c>
    </row>
    <row r="3" spans="1:22" ht="29.25" thickBot="1" x14ac:dyDescent="0.25">
      <c r="A3" s="157" t="s">
        <v>8</v>
      </c>
      <c r="B3" s="170" t="s">
        <v>8</v>
      </c>
      <c r="C3" s="170" t="s">
        <v>51</v>
      </c>
      <c r="E3" s="158" t="s">
        <v>90</v>
      </c>
      <c r="F3" s="158" t="s">
        <v>91</v>
      </c>
      <c r="H3" s="158" t="s">
        <v>92</v>
      </c>
      <c r="I3" s="158" t="s">
        <v>93</v>
      </c>
      <c r="K3" s="156" t="s">
        <v>97</v>
      </c>
      <c r="L3" s="156" t="s">
        <v>3</v>
      </c>
      <c r="M3" s="156" t="s">
        <v>102</v>
      </c>
      <c r="O3" s="162" t="s">
        <v>90</v>
      </c>
      <c r="P3" s="162" t="s">
        <v>203</v>
      </c>
      <c r="R3" s="157" t="s">
        <v>126</v>
      </c>
      <c r="T3" s="18" t="s">
        <v>139</v>
      </c>
      <c r="V3" s="72" t="s">
        <v>144</v>
      </c>
    </row>
    <row r="4" spans="1:22" ht="28.5" x14ac:dyDescent="0.2">
      <c r="A4" s="169" t="s">
        <v>159</v>
      </c>
      <c r="B4" s="172" t="s">
        <v>159</v>
      </c>
      <c r="C4" s="184" t="s">
        <v>136</v>
      </c>
      <c r="E4" s="157" t="s">
        <v>106</v>
      </c>
      <c r="F4" s="159">
        <v>0.25</v>
      </c>
      <c r="H4" s="157" t="s">
        <v>94</v>
      </c>
      <c r="I4" s="159">
        <v>0.25</v>
      </c>
      <c r="K4" s="157" t="s">
        <v>98</v>
      </c>
      <c r="L4" s="157" t="s">
        <v>100</v>
      </c>
      <c r="M4" s="157" t="s">
        <v>103</v>
      </c>
      <c r="O4" s="157" t="s">
        <v>106</v>
      </c>
      <c r="P4" s="207" t="s">
        <v>54</v>
      </c>
      <c r="R4" s="157" t="s">
        <v>127</v>
      </c>
      <c r="T4" s="18" t="s">
        <v>140</v>
      </c>
      <c r="V4" s="72" t="s">
        <v>146</v>
      </c>
    </row>
    <row r="5" spans="1:22" ht="29.25" thickBot="1" x14ac:dyDescent="0.25">
      <c r="A5" s="169" t="s">
        <v>160</v>
      </c>
      <c r="B5" s="176"/>
      <c r="C5" s="185"/>
      <c r="E5" s="157" t="s">
        <v>107</v>
      </c>
      <c r="F5" s="159">
        <v>0.15</v>
      </c>
      <c r="H5" s="157" t="s">
        <v>95</v>
      </c>
      <c r="I5" s="159">
        <v>0.15</v>
      </c>
      <c r="K5" s="157" t="s">
        <v>99</v>
      </c>
      <c r="L5" s="157" t="s">
        <v>101</v>
      </c>
      <c r="M5" s="157" t="s">
        <v>104</v>
      </c>
      <c r="O5" s="157" t="s">
        <v>107</v>
      </c>
      <c r="P5" s="207" t="s">
        <v>54</v>
      </c>
      <c r="R5" s="157" t="s">
        <v>128</v>
      </c>
      <c r="T5" s="18" t="s">
        <v>141</v>
      </c>
      <c r="V5" s="72" t="s">
        <v>145</v>
      </c>
    </row>
    <row r="6" spans="1:22" ht="28.5" x14ac:dyDescent="0.2">
      <c r="A6" s="169" t="s">
        <v>161</v>
      </c>
      <c r="B6" s="178" t="s">
        <v>160</v>
      </c>
      <c r="C6" s="186" t="s">
        <v>142</v>
      </c>
      <c r="E6" s="157" t="s">
        <v>108</v>
      </c>
      <c r="F6" s="159">
        <v>0.1</v>
      </c>
      <c r="H6" s="157"/>
      <c r="I6" s="157"/>
      <c r="K6" s="157"/>
      <c r="L6" s="157"/>
      <c r="M6" s="157"/>
      <c r="O6" s="157" t="s">
        <v>108</v>
      </c>
      <c r="P6" s="207" t="s">
        <v>87</v>
      </c>
      <c r="R6" s="157" t="s">
        <v>129</v>
      </c>
      <c r="T6" s="18" t="s">
        <v>266</v>
      </c>
      <c r="V6" s="157"/>
    </row>
    <row r="7" spans="1:22" ht="13.5" thickBot="1" x14ac:dyDescent="0.25">
      <c r="A7" s="169" t="s">
        <v>162</v>
      </c>
      <c r="B7" s="176"/>
      <c r="C7" s="185"/>
      <c r="E7" s="157"/>
      <c r="F7" s="159"/>
      <c r="O7" s="160"/>
      <c r="R7" s="157" t="s">
        <v>130</v>
      </c>
    </row>
    <row r="8" spans="1:22" x14ac:dyDescent="0.2">
      <c r="A8" s="169" t="s">
        <v>163</v>
      </c>
      <c r="B8" s="178" t="s">
        <v>161</v>
      </c>
      <c r="C8" s="186" t="s">
        <v>77</v>
      </c>
      <c r="R8" s="157"/>
    </row>
    <row r="9" spans="1:22" ht="26.25" thickBot="1" x14ac:dyDescent="0.25">
      <c r="A9" s="169" t="s">
        <v>164</v>
      </c>
      <c r="B9" s="180"/>
      <c r="C9" s="185"/>
    </row>
    <row r="10" spans="1:22" x14ac:dyDescent="0.2">
      <c r="A10" s="169" t="s">
        <v>165</v>
      </c>
      <c r="B10" s="178" t="s">
        <v>162</v>
      </c>
      <c r="C10" s="186" t="s">
        <v>137</v>
      </c>
    </row>
    <row r="11" spans="1:22" ht="14.1" customHeight="1" thickBot="1" x14ac:dyDescent="0.25">
      <c r="A11" s="171"/>
      <c r="B11" s="176"/>
      <c r="C11" s="185"/>
    </row>
    <row r="12" spans="1:22" ht="14.1" customHeight="1" x14ac:dyDescent="0.2">
      <c r="B12" s="178" t="s">
        <v>163</v>
      </c>
      <c r="C12" s="179" t="s">
        <v>136</v>
      </c>
    </row>
    <row r="13" spans="1:22" ht="14.1" customHeight="1" x14ac:dyDescent="0.2">
      <c r="A13" s="333" t="s">
        <v>282</v>
      </c>
      <c r="B13" s="175"/>
      <c r="C13" s="174" t="s">
        <v>142</v>
      </c>
    </row>
    <row r="14" spans="1:22" ht="14.1" customHeight="1" x14ac:dyDescent="0.2">
      <c r="A14" s="155" t="s">
        <v>283</v>
      </c>
      <c r="B14" s="173"/>
      <c r="C14" s="174" t="s">
        <v>77</v>
      </c>
    </row>
    <row r="15" spans="1:22" ht="14.1" customHeight="1" x14ac:dyDescent="0.2">
      <c r="A15" s="155" t="s">
        <v>284</v>
      </c>
      <c r="B15" s="173"/>
      <c r="C15" s="174" t="s">
        <v>137</v>
      </c>
    </row>
    <row r="16" spans="1:22" ht="14.1" customHeight="1" x14ac:dyDescent="0.2">
      <c r="B16" s="173"/>
      <c r="C16" s="174" t="s">
        <v>49</v>
      </c>
    </row>
    <row r="17" spans="1:6" ht="14.1" customHeight="1" thickBot="1" x14ac:dyDescent="0.25">
      <c r="B17" s="176"/>
      <c r="C17" s="177"/>
    </row>
    <row r="18" spans="1:6" ht="25.5" x14ac:dyDescent="0.2">
      <c r="B18" s="178" t="s">
        <v>164</v>
      </c>
      <c r="C18" s="179" t="s">
        <v>136</v>
      </c>
    </row>
    <row r="19" spans="1:6" ht="14.1" customHeight="1" x14ac:dyDescent="0.2">
      <c r="B19" s="173"/>
      <c r="C19" s="174" t="s">
        <v>142</v>
      </c>
    </row>
    <row r="20" spans="1:6" ht="14.1" customHeight="1" x14ac:dyDescent="0.2">
      <c r="B20" s="173"/>
      <c r="C20" s="174" t="s">
        <v>77</v>
      </c>
    </row>
    <row r="21" spans="1:6" ht="14.1" customHeight="1" x14ac:dyDescent="0.2">
      <c r="B21" s="173"/>
      <c r="C21" s="174" t="s">
        <v>137</v>
      </c>
    </row>
    <row r="22" spans="1:6" ht="14.1" customHeight="1" x14ac:dyDescent="0.2">
      <c r="B22" s="173"/>
      <c r="C22" s="174" t="s">
        <v>49</v>
      </c>
    </row>
    <row r="23" spans="1:6" ht="14.1" customHeight="1" thickBot="1" x14ac:dyDescent="0.25">
      <c r="B23" s="180"/>
      <c r="C23" s="181"/>
    </row>
    <row r="24" spans="1:6" ht="14.1" customHeight="1" x14ac:dyDescent="0.2">
      <c r="B24" s="178" t="s">
        <v>165</v>
      </c>
      <c r="C24" s="179" t="s">
        <v>49</v>
      </c>
    </row>
    <row r="25" spans="1:6" ht="14.1" customHeight="1" x14ac:dyDescent="0.2">
      <c r="B25" s="173"/>
      <c r="C25" s="174" t="s">
        <v>142</v>
      </c>
    </row>
    <row r="26" spans="1:6" ht="14.1" customHeight="1" thickBot="1" x14ac:dyDescent="0.25">
      <c r="B26" s="176"/>
      <c r="C26" s="177"/>
    </row>
    <row r="31" spans="1:6" x14ac:dyDescent="0.2">
      <c r="A31" s="333" t="s">
        <v>282</v>
      </c>
      <c r="B31" s="155" t="s">
        <v>294</v>
      </c>
      <c r="C31" s="155" t="s">
        <v>295</v>
      </c>
    </row>
    <row r="32" spans="1:6" ht="15" x14ac:dyDescent="0.25">
      <c r="A32" s="155" t="s">
        <v>283</v>
      </c>
      <c r="B32" s="18" t="s">
        <v>290</v>
      </c>
      <c r="C32" s="155" t="s">
        <v>293</v>
      </c>
      <c r="D32"/>
      <c r="E32"/>
      <c r="F32"/>
    </row>
    <row r="33" spans="1:7" ht="15" x14ac:dyDescent="0.25">
      <c r="B33" s="18" t="s">
        <v>291</v>
      </c>
      <c r="D33"/>
      <c r="E33"/>
      <c r="F33"/>
      <c r="G33"/>
    </row>
    <row r="34" spans="1:7" ht="28.5" x14ac:dyDescent="0.2">
      <c r="B34" s="18" t="s">
        <v>292</v>
      </c>
    </row>
    <row r="35" spans="1:7" x14ac:dyDescent="0.2">
      <c r="B35" s="155" t="s">
        <v>296</v>
      </c>
      <c r="C35" s="155" t="s">
        <v>297</v>
      </c>
    </row>
    <row r="36" spans="1:7" ht="30" x14ac:dyDescent="0.2">
      <c r="A36" s="155" t="s">
        <v>284</v>
      </c>
      <c r="B36" s="334" t="s">
        <v>285</v>
      </c>
      <c r="C36" s="155" t="s">
        <v>289</v>
      </c>
    </row>
    <row r="37" spans="1:7" ht="30" x14ac:dyDescent="0.2">
      <c r="B37" s="334" t="s">
        <v>286</v>
      </c>
    </row>
    <row r="38" spans="1:7" ht="30" x14ac:dyDescent="0.2">
      <c r="B38" s="334" t="s">
        <v>287</v>
      </c>
    </row>
    <row r="39" spans="1:7" ht="30" x14ac:dyDescent="0.2">
      <c r="B39" s="334" t="s">
        <v>288</v>
      </c>
    </row>
  </sheetData>
  <sheetProtection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EA45-E9B4-4EF4-8000-FDC52A71355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zoomScale="53" zoomScaleNormal="53" workbookViewId="0">
      <pane ySplit="8" topLeftCell="A10" activePane="bottomLeft" state="frozen"/>
      <selection pane="bottomLeft" activeCell="F9" sqref="F9:F12"/>
    </sheetView>
  </sheetViews>
  <sheetFormatPr baseColWidth="10" defaultColWidth="11.42578125" defaultRowHeight="14.25" x14ac:dyDescent="0.25"/>
  <cols>
    <col min="1" max="2" width="21.42578125" style="10" customWidth="1"/>
    <col min="3" max="3" width="34" style="10" customWidth="1"/>
    <col min="4" max="4" width="26" style="10" customWidth="1"/>
    <col min="5" max="5" width="28.42578125" style="10" customWidth="1"/>
    <col min="6" max="6" width="54.5703125" style="10" customWidth="1"/>
    <col min="7" max="7" width="24.5703125" style="10" customWidth="1"/>
    <col min="8" max="8" width="30.85546875" style="10" customWidth="1"/>
    <col min="9" max="9" width="30" style="10" hidden="1" customWidth="1"/>
    <col min="10" max="10" width="26.28515625" style="10" customWidth="1"/>
    <col min="11" max="30" width="11.42578125" style="10" customWidth="1"/>
    <col min="31" max="31" width="8.140625" style="10" customWidth="1"/>
    <col min="32" max="36" width="32.28515625" style="10" customWidth="1"/>
    <col min="37" max="16378" width="11.42578125" style="10"/>
    <col min="16379" max="16384" width="25.42578125" style="10" customWidth="1"/>
  </cols>
  <sheetData>
    <row r="1" spans="1:10" s="9" customFormat="1" ht="37.5" customHeight="1" x14ac:dyDescent="0.2">
      <c r="A1" s="402"/>
      <c r="B1" s="332"/>
      <c r="C1" s="401" t="s">
        <v>11</v>
      </c>
      <c r="D1" s="344" t="s">
        <v>133</v>
      </c>
      <c r="E1" s="344" t="s">
        <v>299</v>
      </c>
      <c r="H1" s="182"/>
      <c r="I1" s="182"/>
      <c r="J1" s="182"/>
    </row>
    <row r="2" spans="1:10" s="9" customFormat="1" ht="37.5" customHeight="1" x14ac:dyDescent="0.2">
      <c r="A2" s="402"/>
      <c r="B2" s="332"/>
      <c r="C2" s="401"/>
      <c r="D2" s="344" t="s">
        <v>134</v>
      </c>
      <c r="E2" s="343" t="s">
        <v>305</v>
      </c>
      <c r="H2" s="182"/>
      <c r="I2" s="182"/>
      <c r="J2" s="182"/>
    </row>
    <row r="3" spans="1:10" s="9" customFormat="1" ht="3.95" customHeight="1" x14ac:dyDescent="0.2">
      <c r="A3" s="252"/>
      <c r="B3" s="252"/>
      <c r="C3" s="252"/>
      <c r="D3" s="253"/>
      <c r="E3" s="254"/>
      <c r="H3" s="182"/>
      <c r="I3" s="182"/>
      <c r="J3" s="182"/>
    </row>
    <row r="4" spans="1:10" ht="27" customHeight="1" x14ac:dyDescent="0.25">
      <c r="A4" s="410" t="s">
        <v>158</v>
      </c>
      <c r="B4" s="411"/>
      <c r="C4" s="342" t="s">
        <v>302</v>
      </c>
      <c r="D4" s="19" t="s">
        <v>156</v>
      </c>
      <c r="E4" s="406" t="s">
        <v>300</v>
      </c>
      <c r="F4" s="406"/>
      <c r="G4" s="168" t="s">
        <v>206</v>
      </c>
      <c r="H4" s="165">
        <v>45825</v>
      </c>
    </row>
    <row r="5" spans="1:10" ht="84" customHeight="1" x14ac:dyDescent="0.25">
      <c r="A5" s="19" t="s">
        <v>157</v>
      </c>
      <c r="B5" s="407" t="s">
        <v>301</v>
      </c>
      <c r="C5" s="408"/>
      <c r="D5" s="409"/>
      <c r="E5" s="166" t="s">
        <v>205</v>
      </c>
      <c r="F5" s="165">
        <v>46024</v>
      </c>
      <c r="G5" s="161" t="s">
        <v>111</v>
      </c>
      <c r="H5" s="165">
        <v>46387</v>
      </c>
    </row>
    <row r="6" spans="1:10" ht="15" x14ac:dyDescent="0.25">
      <c r="A6" s="247"/>
      <c r="B6" s="247"/>
      <c r="C6" s="249"/>
      <c r="D6" s="249"/>
      <c r="E6" s="250"/>
      <c r="F6" s="251"/>
      <c r="G6" s="248"/>
      <c r="H6" s="251"/>
    </row>
    <row r="7" spans="1:10" ht="21" customHeight="1" x14ac:dyDescent="0.25">
      <c r="A7" s="403" t="s">
        <v>222</v>
      </c>
      <c r="B7" s="404" t="s">
        <v>282</v>
      </c>
      <c r="C7" s="403" t="s">
        <v>78</v>
      </c>
      <c r="D7" s="403" t="s">
        <v>138</v>
      </c>
      <c r="E7" s="403" t="s">
        <v>298</v>
      </c>
      <c r="F7" s="403" t="s">
        <v>50</v>
      </c>
      <c r="G7" s="403" t="s">
        <v>51</v>
      </c>
      <c r="H7" s="403"/>
    </row>
    <row r="8" spans="1:10" ht="42" customHeight="1" x14ac:dyDescent="0.25">
      <c r="A8" s="403"/>
      <c r="B8" s="405"/>
      <c r="C8" s="403"/>
      <c r="D8" s="403"/>
      <c r="E8" s="403"/>
      <c r="F8" s="403"/>
      <c r="G8" s="161" t="s">
        <v>8</v>
      </c>
      <c r="H8" s="161" t="s">
        <v>167</v>
      </c>
      <c r="I8" s="161" t="s">
        <v>168</v>
      </c>
      <c r="J8" s="161" t="s">
        <v>166</v>
      </c>
    </row>
    <row r="9" spans="1:10" s="11" customFormat="1" ht="111" customHeight="1" x14ac:dyDescent="0.25">
      <c r="A9" s="2" t="s">
        <v>13</v>
      </c>
      <c r="B9" s="2" t="s">
        <v>283</v>
      </c>
      <c r="C9" s="2" t="s">
        <v>292</v>
      </c>
      <c r="D9" s="2" t="s">
        <v>318</v>
      </c>
      <c r="E9" s="2" t="s">
        <v>314</v>
      </c>
      <c r="F9" s="167" t="str">
        <f t="shared" ref="F9:F28" si="0">+CONCATENATE(C9," ",D9," ",E9)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G9" s="3" t="s">
        <v>163</v>
      </c>
      <c r="H9" s="3" t="s">
        <v>77</v>
      </c>
      <c r="I9" s="183" t="str">
        <f>+IF(G9='11 FORMULAS'!$B$4,'11 FORMULAS'!$C$4,IF(G9='11 FORMULAS'!$B$6,'11 FORMULAS'!$C$6,IF(G9='11 FORMULAS'!$B$8,'11 FORMULAS'!$C$8,IF(G9='11 FORMULAS'!$B$10,'11 FORMULAS'!$C$10,""))))</f>
        <v/>
      </c>
      <c r="J9" s="183" t="str">
        <f>+H9&amp;I9</f>
        <v>Talento_Humano</v>
      </c>
    </row>
    <row r="10" spans="1:10" s="11" customFormat="1" ht="120.75" customHeight="1" x14ac:dyDescent="0.25">
      <c r="A10" s="2" t="s">
        <v>14</v>
      </c>
      <c r="B10" s="2" t="s">
        <v>283</v>
      </c>
      <c r="C10" s="2" t="s">
        <v>291</v>
      </c>
      <c r="D10" s="2" t="s">
        <v>319</v>
      </c>
      <c r="E10" s="2" t="s">
        <v>315</v>
      </c>
      <c r="F10" s="167" t="str">
        <f t="shared" si="0"/>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G10" s="3" t="s">
        <v>159</v>
      </c>
      <c r="H10" s="3"/>
      <c r="I10" s="183" t="str">
        <f>+IF(G10='11 FORMULAS'!$B$4,'11 FORMULAS'!$C$4,IF(G10='11 FORMULAS'!$B$6,'11 FORMULAS'!$C$6,IF(G10='11 FORMULAS'!$B$8,'11 FORMULAS'!$C$8,IF(G10='11 FORMULAS'!$B$10,'11 FORMULAS'!$C$10,""))))</f>
        <v>Procesos</v>
      </c>
      <c r="J10" s="183" t="str">
        <f t="shared" ref="J10:J28" si="1">+H10&amp;I10</f>
        <v>Procesos</v>
      </c>
    </row>
    <row r="11" spans="1:10" ht="99.75" customHeight="1" x14ac:dyDescent="0.25">
      <c r="A11" s="2" t="s">
        <v>15</v>
      </c>
      <c r="B11" s="2" t="s">
        <v>283</v>
      </c>
      <c r="C11" s="2" t="s">
        <v>291</v>
      </c>
      <c r="D11" s="2" t="s">
        <v>320</v>
      </c>
      <c r="E11" s="2" t="s">
        <v>316</v>
      </c>
      <c r="F11" s="167" t="str">
        <f t="shared" si="0"/>
        <v>Posibilidad de pérdida reputacional asociada a la insatisfacción de los grupos de valor, generada por errores, inconsistencias o deficiencias en la evaluación de la efectividad de los controles del Sistema de Control Interno</v>
      </c>
      <c r="G11" s="3" t="s">
        <v>164</v>
      </c>
      <c r="H11" s="3" t="s">
        <v>136</v>
      </c>
      <c r="I11" s="183" t="str">
        <f>+IF(G11='11 FORMULAS'!$B$4,'11 FORMULAS'!$C$4,IF(G11='11 FORMULAS'!$B$6,'11 FORMULAS'!$C$6,IF(G11='11 FORMULAS'!$B$8,'11 FORMULAS'!$C$8,IF(G11='11 FORMULAS'!$B$10,'11 FORMULAS'!$C$10,""))))</f>
        <v/>
      </c>
      <c r="J11" s="183" t="str">
        <f t="shared" si="1"/>
        <v>Procesos</v>
      </c>
    </row>
    <row r="12" spans="1:10" ht="163.5" customHeight="1" x14ac:dyDescent="0.25">
      <c r="A12" s="2" t="s">
        <v>16</v>
      </c>
      <c r="B12" s="2" t="s">
        <v>283</v>
      </c>
      <c r="C12" s="2" t="s">
        <v>292</v>
      </c>
      <c r="D12" s="2" t="s">
        <v>321</v>
      </c>
      <c r="E12" s="2" t="s">
        <v>317</v>
      </c>
      <c r="F12" s="167" t="str">
        <f t="shared" si="0"/>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G12" s="3" t="s">
        <v>159</v>
      </c>
      <c r="H12" s="3"/>
      <c r="I12" s="183" t="str">
        <f>+IF(G12='11 FORMULAS'!$B$4,'11 FORMULAS'!$C$4,IF(G12='11 FORMULAS'!$B$6,'11 FORMULAS'!$C$6,IF(G12='11 FORMULAS'!$B$8,'11 FORMULAS'!$C$8,IF(G12='11 FORMULAS'!$B$10,'11 FORMULAS'!$C$10,""))))</f>
        <v>Procesos</v>
      </c>
      <c r="J12" s="183" t="str">
        <f t="shared" si="1"/>
        <v>Procesos</v>
      </c>
    </row>
    <row r="13" spans="1:10" ht="35.1" customHeight="1" x14ac:dyDescent="0.25">
      <c r="A13" s="2" t="s">
        <v>17</v>
      </c>
      <c r="B13" s="2"/>
      <c r="C13" s="2"/>
      <c r="D13" s="2"/>
      <c r="E13" s="2"/>
      <c r="F13" s="167" t="str">
        <f t="shared" si="0"/>
        <v xml:space="preserve">  </v>
      </c>
      <c r="G13" s="3"/>
      <c r="H13" s="3"/>
      <c r="I13" s="183" t="str">
        <f>+IF(G13='11 FORMULAS'!$B$4,'11 FORMULAS'!$C$4,IF(G13='11 FORMULAS'!$B$6,'11 FORMULAS'!$C$6,IF(G13='11 FORMULAS'!$B$8,'11 FORMULAS'!$C$8,IF(G13='11 FORMULAS'!$B$10,'11 FORMULAS'!$C$10,""))))</f>
        <v/>
      </c>
      <c r="J13" s="183" t="str">
        <f t="shared" si="1"/>
        <v/>
      </c>
    </row>
    <row r="14" spans="1:10" ht="35.1" customHeight="1" x14ac:dyDescent="0.25">
      <c r="A14" s="2" t="s">
        <v>18</v>
      </c>
      <c r="B14" s="2"/>
      <c r="C14" s="2"/>
      <c r="D14" s="2"/>
      <c r="E14" s="2"/>
      <c r="F14" s="167" t="str">
        <f t="shared" si="0"/>
        <v xml:space="preserve">  </v>
      </c>
      <c r="G14" s="3"/>
      <c r="H14" s="3"/>
      <c r="I14" s="183" t="str">
        <f>+IF(G14='11 FORMULAS'!$B$4,'11 FORMULAS'!$C$4,IF(G14='11 FORMULAS'!$B$6,'11 FORMULAS'!$C$6,IF(G14='11 FORMULAS'!$B$8,'11 FORMULAS'!$C$8,IF(G14='11 FORMULAS'!$B$10,'11 FORMULAS'!$C$10,""))))</f>
        <v/>
      </c>
      <c r="J14" s="183" t="str">
        <f t="shared" si="1"/>
        <v/>
      </c>
    </row>
    <row r="15" spans="1:10" ht="35.1" customHeight="1" x14ac:dyDescent="0.25">
      <c r="A15" s="2" t="s">
        <v>19</v>
      </c>
      <c r="B15" s="2"/>
      <c r="C15" s="2"/>
      <c r="D15" s="2"/>
      <c r="E15" s="2"/>
      <c r="F15" s="167" t="str">
        <f t="shared" si="0"/>
        <v xml:space="preserve">  </v>
      </c>
      <c r="G15" s="3"/>
      <c r="H15" s="3"/>
      <c r="I15" s="183" t="str">
        <f>+IF(G15='11 FORMULAS'!$B$4,'11 FORMULAS'!$C$4,IF(G15='11 FORMULAS'!$B$6,'11 FORMULAS'!$C$6,IF(G15='11 FORMULAS'!$B$8,'11 FORMULAS'!$C$8,IF(G15='11 FORMULAS'!$B$10,'11 FORMULAS'!$C$10,""))))</f>
        <v/>
      </c>
      <c r="J15" s="183" t="str">
        <f t="shared" si="1"/>
        <v/>
      </c>
    </row>
    <row r="16" spans="1:10" ht="35.1" customHeight="1" x14ac:dyDescent="0.25">
      <c r="A16" s="2" t="s">
        <v>20</v>
      </c>
      <c r="B16" s="2"/>
      <c r="C16" s="2"/>
      <c r="D16" s="2"/>
      <c r="E16" s="2"/>
      <c r="F16" s="167" t="str">
        <f t="shared" si="0"/>
        <v xml:space="preserve">  </v>
      </c>
      <c r="G16" s="3"/>
      <c r="H16" s="3"/>
      <c r="I16" s="183" t="str">
        <f>+IF(G16='11 FORMULAS'!$B$4,'11 FORMULAS'!$C$4,IF(G16='11 FORMULAS'!$B$6,'11 FORMULAS'!$C$6,IF(G16='11 FORMULAS'!$B$8,'11 FORMULAS'!$C$8,IF(G16='11 FORMULAS'!$B$10,'11 FORMULAS'!$C$10,""))))</f>
        <v/>
      </c>
      <c r="J16" s="183" t="str">
        <f t="shared" si="1"/>
        <v/>
      </c>
    </row>
    <row r="17" spans="1:10" s="12" customFormat="1" ht="35.1" customHeight="1" x14ac:dyDescent="0.25">
      <c r="A17" s="2" t="s">
        <v>21</v>
      </c>
      <c r="B17" s="2"/>
      <c r="C17" s="2"/>
      <c r="D17" s="2"/>
      <c r="E17" s="2"/>
      <c r="F17" s="167" t="str">
        <f t="shared" si="0"/>
        <v xml:space="preserve">  </v>
      </c>
      <c r="G17" s="3"/>
      <c r="H17" s="3"/>
      <c r="I17" s="183" t="str">
        <f>+IF(G17='11 FORMULAS'!$B$4,'11 FORMULAS'!$C$4,IF(G17='11 FORMULAS'!$B$6,'11 FORMULAS'!$C$6,IF(G17='11 FORMULAS'!$B$8,'11 FORMULAS'!$C$8,IF(G17='11 FORMULAS'!$B$10,'11 FORMULAS'!$C$10,""))))</f>
        <v/>
      </c>
      <c r="J17" s="183" t="str">
        <f t="shared" si="1"/>
        <v/>
      </c>
    </row>
    <row r="18" spans="1:10" s="12" customFormat="1" ht="35.1" customHeight="1" x14ac:dyDescent="0.25">
      <c r="A18" s="2" t="s">
        <v>33</v>
      </c>
      <c r="B18" s="2"/>
      <c r="C18" s="2"/>
      <c r="D18" s="2"/>
      <c r="E18" s="2"/>
      <c r="F18" s="167" t="str">
        <f t="shared" si="0"/>
        <v xml:space="preserve">  </v>
      </c>
      <c r="G18" s="3"/>
      <c r="H18" s="3"/>
      <c r="I18" s="183" t="str">
        <f>+IF(G18='11 FORMULAS'!$B$4,'11 FORMULAS'!$C$4,IF(G18='11 FORMULAS'!$B$6,'11 FORMULAS'!$C$6,IF(G18='11 FORMULAS'!$B$8,'11 FORMULAS'!$C$8,IF(G18='11 FORMULAS'!$B$10,'11 FORMULAS'!$C$10,""))))</f>
        <v/>
      </c>
      <c r="J18" s="183" t="str">
        <f t="shared" si="1"/>
        <v/>
      </c>
    </row>
    <row r="19" spans="1:10" s="12" customFormat="1" ht="35.1" customHeight="1" x14ac:dyDescent="0.25">
      <c r="A19" s="2" t="s">
        <v>34</v>
      </c>
      <c r="B19" s="2"/>
      <c r="C19" s="2"/>
      <c r="D19" s="2"/>
      <c r="E19" s="2"/>
      <c r="F19" s="167" t="str">
        <f t="shared" si="0"/>
        <v xml:space="preserve">  </v>
      </c>
      <c r="G19" s="3"/>
      <c r="H19" s="3"/>
      <c r="I19" s="183" t="str">
        <f>+IF(G19='11 FORMULAS'!$B$4,'11 FORMULAS'!$C$4,IF(G19='11 FORMULAS'!$B$6,'11 FORMULAS'!$C$6,IF(G19='11 FORMULAS'!$B$8,'11 FORMULAS'!$C$8,IF(G19='11 FORMULAS'!$B$10,'11 FORMULAS'!$C$10,""))))</f>
        <v/>
      </c>
      <c r="J19" s="183" t="str">
        <f t="shared" si="1"/>
        <v/>
      </c>
    </row>
    <row r="20" spans="1:10" s="12" customFormat="1" ht="35.1" customHeight="1" x14ac:dyDescent="0.25">
      <c r="A20" s="2" t="s">
        <v>35</v>
      </c>
      <c r="B20" s="2"/>
      <c r="C20" s="2"/>
      <c r="D20" s="2"/>
      <c r="E20" s="2"/>
      <c r="F20" s="167" t="str">
        <f t="shared" si="0"/>
        <v xml:space="preserve">  </v>
      </c>
      <c r="G20" s="3"/>
      <c r="H20" s="3"/>
      <c r="I20" s="183" t="str">
        <f>+IF(G20='11 FORMULAS'!$B$4,'11 FORMULAS'!$C$4,IF(G20='11 FORMULAS'!$B$6,'11 FORMULAS'!$C$6,IF(G20='11 FORMULAS'!$B$8,'11 FORMULAS'!$C$8,IF(G20='11 FORMULAS'!$B$10,'11 FORMULAS'!$C$10,""))))</f>
        <v/>
      </c>
      <c r="J20" s="183" t="str">
        <f t="shared" si="1"/>
        <v/>
      </c>
    </row>
    <row r="21" spans="1:10" s="12" customFormat="1" ht="35.1" customHeight="1" x14ac:dyDescent="0.25">
      <c r="A21" s="2" t="s">
        <v>36</v>
      </c>
      <c r="B21" s="2"/>
      <c r="C21" s="2"/>
      <c r="D21" s="2"/>
      <c r="E21" s="2"/>
      <c r="F21" s="167" t="str">
        <f t="shared" si="0"/>
        <v xml:space="preserve">  </v>
      </c>
      <c r="G21" s="3"/>
      <c r="H21" s="3"/>
      <c r="I21" s="183" t="str">
        <f>+IF(G21='11 FORMULAS'!$B$4,'11 FORMULAS'!$C$4,IF(G21='11 FORMULAS'!$B$6,'11 FORMULAS'!$C$6,IF(G21='11 FORMULAS'!$B$8,'11 FORMULAS'!$C$8,IF(G21='11 FORMULAS'!$B$10,'11 FORMULAS'!$C$10,""))))</f>
        <v/>
      </c>
      <c r="J21" s="183" t="str">
        <f t="shared" si="1"/>
        <v/>
      </c>
    </row>
    <row r="22" spans="1:10" s="12" customFormat="1" ht="35.1" customHeight="1" x14ac:dyDescent="0.25">
      <c r="A22" s="2" t="s">
        <v>37</v>
      </c>
      <c r="B22" s="2"/>
      <c r="C22" s="2"/>
      <c r="D22" s="2"/>
      <c r="E22" s="2"/>
      <c r="F22" s="167" t="str">
        <f t="shared" si="0"/>
        <v xml:space="preserve">  </v>
      </c>
      <c r="G22" s="3"/>
      <c r="H22" s="3"/>
      <c r="I22" s="183" t="str">
        <f>+IF(G22='11 FORMULAS'!$B$4,'11 FORMULAS'!$C$4,IF(G22='11 FORMULAS'!$B$6,'11 FORMULAS'!$C$6,IF(G22='11 FORMULAS'!$B$8,'11 FORMULAS'!$C$8,IF(G22='11 FORMULAS'!$B$10,'11 FORMULAS'!$C$10,""))))</f>
        <v/>
      </c>
      <c r="J22" s="183" t="str">
        <f t="shared" si="1"/>
        <v/>
      </c>
    </row>
    <row r="23" spans="1:10" s="12" customFormat="1" ht="35.1" customHeight="1" x14ac:dyDescent="0.25">
      <c r="A23" s="2" t="s">
        <v>38</v>
      </c>
      <c r="B23" s="2"/>
      <c r="C23" s="2"/>
      <c r="D23" s="2"/>
      <c r="E23" s="2"/>
      <c r="F23" s="167" t="str">
        <f t="shared" si="0"/>
        <v xml:space="preserve">  </v>
      </c>
      <c r="G23" s="3"/>
      <c r="H23" s="3"/>
      <c r="I23" s="183" t="str">
        <f>+IF(G23='11 FORMULAS'!$B$4,'11 FORMULAS'!$C$4,IF(G23='11 FORMULAS'!$B$6,'11 FORMULAS'!$C$6,IF(G23='11 FORMULAS'!$B$8,'11 FORMULAS'!$C$8,IF(G23='11 FORMULAS'!$B$10,'11 FORMULAS'!$C$10,""))))</f>
        <v/>
      </c>
      <c r="J23" s="183" t="str">
        <f t="shared" si="1"/>
        <v/>
      </c>
    </row>
    <row r="24" spans="1:10" s="12" customFormat="1" ht="35.1" customHeight="1" x14ac:dyDescent="0.25">
      <c r="A24" s="2" t="s">
        <v>39</v>
      </c>
      <c r="B24" s="2"/>
      <c r="C24" s="2"/>
      <c r="D24" s="2"/>
      <c r="E24" s="2"/>
      <c r="F24" s="167" t="str">
        <f t="shared" si="0"/>
        <v xml:space="preserve">  </v>
      </c>
      <c r="G24" s="3"/>
      <c r="H24" s="3"/>
      <c r="I24" s="183" t="str">
        <f>+IF(G24='11 FORMULAS'!$B$4,'11 FORMULAS'!$C$4,IF(G24='11 FORMULAS'!$B$6,'11 FORMULAS'!$C$6,IF(G24='11 FORMULAS'!$B$8,'11 FORMULAS'!$C$8,IF(G24='11 FORMULAS'!$B$10,'11 FORMULAS'!$C$10,""))))</f>
        <v/>
      </c>
      <c r="J24" s="183" t="str">
        <f t="shared" si="1"/>
        <v/>
      </c>
    </row>
    <row r="25" spans="1:10" s="12" customFormat="1" ht="35.1" customHeight="1" x14ac:dyDescent="0.25">
      <c r="A25" s="2" t="s">
        <v>40</v>
      </c>
      <c r="B25" s="2"/>
      <c r="C25" s="2"/>
      <c r="D25" s="2"/>
      <c r="E25" s="2"/>
      <c r="F25" s="167" t="str">
        <f t="shared" si="0"/>
        <v xml:space="preserve">  </v>
      </c>
      <c r="G25" s="3"/>
      <c r="H25" s="3"/>
      <c r="I25" s="183" t="str">
        <f>+IF(G25='11 FORMULAS'!$B$4,'11 FORMULAS'!$C$4,IF(G25='11 FORMULAS'!$B$6,'11 FORMULAS'!$C$6,IF(G25='11 FORMULAS'!$B$8,'11 FORMULAS'!$C$8,IF(G25='11 FORMULAS'!$B$10,'11 FORMULAS'!$C$10,""))))</f>
        <v/>
      </c>
      <c r="J25" s="183" t="str">
        <f t="shared" si="1"/>
        <v/>
      </c>
    </row>
    <row r="26" spans="1:10" s="12" customFormat="1" ht="35.1" customHeight="1" x14ac:dyDescent="0.25">
      <c r="A26" s="2" t="s">
        <v>41</v>
      </c>
      <c r="B26" s="2"/>
      <c r="C26" s="2"/>
      <c r="D26" s="2"/>
      <c r="E26" s="2"/>
      <c r="F26" s="167" t="str">
        <f t="shared" si="0"/>
        <v xml:space="preserve">  </v>
      </c>
      <c r="G26" s="3"/>
      <c r="H26" s="3"/>
      <c r="I26" s="183" t="str">
        <f>+IF(G26='11 FORMULAS'!$B$4,'11 FORMULAS'!$C$4,IF(G26='11 FORMULAS'!$B$6,'11 FORMULAS'!$C$6,IF(G26='11 FORMULAS'!$B$8,'11 FORMULAS'!$C$8,IF(G26='11 FORMULAS'!$B$10,'11 FORMULAS'!$C$10,""))))</f>
        <v/>
      </c>
      <c r="J26" s="183" t="str">
        <f t="shared" si="1"/>
        <v/>
      </c>
    </row>
    <row r="27" spans="1:10" s="12" customFormat="1" ht="35.1" customHeight="1" x14ac:dyDescent="0.25">
      <c r="A27" s="2" t="s">
        <v>42</v>
      </c>
      <c r="B27" s="2"/>
      <c r="C27" s="2"/>
      <c r="D27" s="2"/>
      <c r="E27" s="2"/>
      <c r="F27" s="167" t="str">
        <f t="shared" si="0"/>
        <v xml:space="preserve">  </v>
      </c>
      <c r="G27" s="3"/>
      <c r="H27" s="3"/>
      <c r="I27" s="183" t="str">
        <f>+IF(G27='11 FORMULAS'!$B$4,'11 FORMULAS'!$C$4,IF(G27='11 FORMULAS'!$B$6,'11 FORMULAS'!$C$6,IF(G27='11 FORMULAS'!$B$8,'11 FORMULAS'!$C$8,IF(G27='11 FORMULAS'!$B$10,'11 FORMULAS'!$C$10,""))))</f>
        <v/>
      </c>
      <c r="J27" s="183" t="str">
        <f t="shared" si="1"/>
        <v/>
      </c>
    </row>
    <row r="28" spans="1:10" s="12" customFormat="1" ht="35.1" customHeight="1" x14ac:dyDescent="0.25">
      <c r="A28" s="2" t="s">
        <v>43</v>
      </c>
      <c r="B28" s="2"/>
      <c r="C28" s="2"/>
      <c r="D28" s="2"/>
      <c r="E28" s="2"/>
      <c r="F28" s="167" t="str">
        <f t="shared" si="0"/>
        <v xml:space="preserve">  </v>
      </c>
      <c r="G28" s="3"/>
      <c r="H28" s="3"/>
      <c r="I28" s="183" t="str">
        <f>+IF(G28='11 FORMULAS'!$B$4,'11 FORMULAS'!$C$4,IF(G28='11 FORMULAS'!$B$6,'11 FORMULAS'!$C$6,IF(G28='11 FORMULAS'!$B$8,'11 FORMULAS'!$C$8,IF(G28='11 FORMULAS'!$B$10,'11 FORMULAS'!$C$10,""))))</f>
        <v/>
      </c>
      <c r="J28" s="183" t="str">
        <f t="shared" si="1"/>
        <v/>
      </c>
    </row>
    <row r="29" spans="1:10" s="12" customFormat="1" ht="18" x14ac:dyDescent="0.25">
      <c r="A29" s="13"/>
      <c r="B29" s="13"/>
      <c r="C29" s="13"/>
      <c r="D29" s="13"/>
      <c r="E29" s="13"/>
      <c r="F29" s="14"/>
      <c r="G29" s="15"/>
      <c r="H29" s="15"/>
    </row>
    <row r="30" spans="1:10" x14ac:dyDescent="0.2">
      <c r="A30" s="9"/>
      <c r="B30" s="9"/>
      <c r="C30" s="9"/>
      <c r="D30" s="9"/>
      <c r="E30" s="9"/>
      <c r="G30" s="9"/>
      <c r="H30" s="182"/>
    </row>
    <row r="31" spans="1:10" x14ac:dyDescent="0.2">
      <c r="A31" s="9"/>
      <c r="B31" s="9"/>
      <c r="C31" s="9"/>
      <c r="D31" s="9"/>
      <c r="E31" s="9"/>
      <c r="G31" s="9"/>
      <c r="H31" s="182"/>
    </row>
    <row r="32" spans="1:10" x14ac:dyDescent="0.25">
      <c r="A32" s="16"/>
      <c r="B32" s="16"/>
      <c r="C32" s="16"/>
      <c r="D32" s="16"/>
      <c r="E32" s="16"/>
      <c r="G32" s="16"/>
      <c r="H32" s="16"/>
    </row>
    <row r="33" spans="1:32" x14ac:dyDescent="0.2">
      <c r="A33" s="9"/>
      <c r="B33" s="9"/>
      <c r="C33" s="9"/>
      <c r="D33" s="9"/>
      <c r="E33" s="9"/>
      <c r="G33" s="9"/>
      <c r="H33" s="182"/>
    </row>
    <row r="34" spans="1:32" x14ac:dyDescent="0.2">
      <c r="A34" s="9"/>
      <c r="B34" s="9"/>
      <c r="C34" s="9"/>
      <c r="D34" s="9"/>
      <c r="E34" s="9"/>
      <c r="G34" s="9"/>
      <c r="H34" s="182"/>
    </row>
    <row r="35" spans="1:32" x14ac:dyDescent="0.2">
      <c r="A35" s="9"/>
      <c r="B35" s="9"/>
      <c r="C35" s="9"/>
      <c r="D35" s="9"/>
      <c r="E35" s="9"/>
      <c r="G35" s="9"/>
      <c r="H35" s="182"/>
    </row>
    <row r="39" spans="1:32" ht="14.25" customHeight="1" x14ac:dyDescent="0.25"/>
    <row r="43" spans="1:32" ht="14.25" customHeight="1" x14ac:dyDescent="0.25">
      <c r="AD43" s="17"/>
    </row>
    <row r="44" spans="1:32" x14ac:dyDescent="0.25">
      <c r="AF44" s="17"/>
    </row>
    <row r="45" spans="1:32" x14ac:dyDescent="0.25">
      <c r="AF45" s="17"/>
    </row>
    <row r="46" spans="1:32" x14ac:dyDescent="0.25">
      <c r="AF46" s="17"/>
    </row>
    <row r="47" spans="1:32" x14ac:dyDescent="0.25">
      <c r="AF47" s="17"/>
    </row>
    <row r="48" spans="1:32" x14ac:dyDescent="0.25">
      <c r="AF48" s="17"/>
    </row>
    <row r="49" spans="32:32" x14ac:dyDescent="0.25">
      <c r="AF49" s="17"/>
    </row>
    <row r="50" spans="32:32" x14ac:dyDescent="0.25">
      <c r="AF50" s="17"/>
    </row>
    <row r="51" spans="32:32" ht="14.25" customHeight="1" x14ac:dyDescent="0.25">
      <c r="AF51" s="17"/>
    </row>
    <row r="52" spans="32:32" x14ac:dyDescent="0.25">
      <c r="AF52" s="17"/>
    </row>
  </sheetData>
  <sheetProtection formatCells="0" formatColumns="0" formatRows="0" sort="0" autoFilter="0" pivotTables="0"/>
  <autoFilter ref="A7:J8" xr:uid="{00000000-0009-0000-0000-000001000000}">
    <filterColumn colId="6" showButton="0"/>
  </autoFilter>
  <mergeCells count="12">
    <mergeCell ref="G7:H7"/>
    <mergeCell ref="C7:C8"/>
    <mergeCell ref="D7:D8"/>
    <mergeCell ref="E7:E8"/>
    <mergeCell ref="E4:F4"/>
    <mergeCell ref="B5:D5"/>
    <mergeCell ref="A4:B4"/>
    <mergeCell ref="C1:C2"/>
    <mergeCell ref="A1:A2"/>
    <mergeCell ref="A7:A8"/>
    <mergeCell ref="F7:F8"/>
    <mergeCell ref="B7:B8"/>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H9:H28 C9:C28" xr:uid="{00000000-0002-0000-0100-000001000000}">
      <formula1>INDIRECT(B9)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'11 FORMULAS'!$A$4:$A$12</xm:f>
          </x14:formula1>
          <xm:sqref>G10:G28</xm:sqref>
        </x14:dataValidation>
        <x14:dataValidation type="list" allowBlank="1" showInputMessage="1" showErrorMessage="1" xr:uid="{0AC5621B-BA0D-4179-8B37-C55AA85F1281}">
          <x14:formula1>
            <xm:f>'11 FORMULAS'!$A$14:$A$15</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28"/>
  <sheetViews>
    <sheetView showGridLines="0" view="pageBreakPreview" zoomScale="90" zoomScaleNormal="55" zoomScaleSheetLayoutView="90" workbookViewId="0">
      <pane ySplit="8" topLeftCell="A9" activePane="bottomLeft" state="frozen"/>
      <selection pane="bottomLeft" activeCell="C12" sqref="C12"/>
    </sheetView>
  </sheetViews>
  <sheetFormatPr baseColWidth="10" defaultColWidth="14.28515625" defaultRowHeight="14.25" x14ac:dyDescent="0.25"/>
  <cols>
    <col min="1" max="1" width="27.140625" style="10" customWidth="1"/>
    <col min="2" max="2" width="39.7109375" style="49" customWidth="1"/>
    <col min="3" max="3" width="28.42578125" style="49" customWidth="1"/>
    <col min="4" max="4" width="21.140625" style="10" customWidth="1"/>
    <col min="5" max="5" width="14" style="21" customWidth="1"/>
    <col min="6" max="6" width="14.28515625" style="10" customWidth="1"/>
    <col min="7" max="7" width="15.28515625" style="21" customWidth="1"/>
    <col min="8" max="8" width="11.140625" style="21" customWidth="1"/>
    <col min="9" max="9" width="10.5703125" style="21" customWidth="1"/>
    <col min="10" max="10" width="22.7109375" style="21" customWidth="1"/>
    <col min="11" max="12" width="10.140625" style="21" customWidth="1"/>
    <col min="13" max="13" width="9.7109375" style="229" customWidth="1"/>
    <col min="14" max="14" width="11" style="229" bestFit="1" customWidth="1"/>
    <col min="15" max="15" width="40.85546875" style="10" customWidth="1"/>
    <col min="16" max="16" width="21.7109375" style="10" customWidth="1"/>
    <col min="17" max="17" width="32.85546875" style="10" customWidth="1"/>
    <col min="18" max="18" width="9.5703125" style="49" customWidth="1"/>
    <col min="19" max="19" width="8.85546875" style="49" customWidth="1"/>
    <col min="20" max="20" width="17.85546875" style="10" customWidth="1"/>
    <col min="21" max="21" width="5.5703125" style="10" customWidth="1"/>
    <col min="22" max="22" width="14.140625" style="10" bestFit="1" customWidth="1"/>
    <col min="23" max="23" width="14.85546875" style="10" bestFit="1" customWidth="1"/>
    <col min="24" max="24" width="24.140625" style="10" customWidth="1"/>
    <col min="25" max="25" width="54.42578125" style="10" customWidth="1"/>
    <col min="26" max="29" width="24.140625" style="10" customWidth="1"/>
    <col min="30" max="256" width="11.42578125" style="10" customWidth="1"/>
    <col min="257" max="257" width="12.7109375" style="10" customWidth="1"/>
    <col min="258" max="258" width="47" style="10" customWidth="1"/>
    <col min="259" max="259" width="35" style="10" customWidth="1"/>
    <col min="260" max="16384" width="14.28515625" style="10"/>
  </cols>
  <sheetData>
    <row r="1" spans="1:25" ht="29.25" customHeight="1" x14ac:dyDescent="0.25">
      <c r="A1" s="419"/>
      <c r="B1" s="420" t="str">
        <f>+'2 CONTEXTO E IDENTIFICACIÓN'!C1</f>
        <v>MAPA DE RIESGOS</v>
      </c>
      <c r="C1" s="50" t="str">
        <f>+'2 CONTEXTO E IDENTIFICACIÓN'!D1</f>
        <v>CÓDIGO:</v>
      </c>
      <c r="D1" s="50" t="str">
        <f>+'2 CONTEXTO E IDENTIFICACIÓN'!E1</f>
        <v>SE-FO-007</v>
      </c>
      <c r="E1" s="20"/>
      <c r="G1" s="20"/>
      <c r="H1" s="20"/>
      <c r="I1" s="20"/>
      <c r="J1" s="20"/>
      <c r="K1" s="20"/>
      <c r="L1" s="20"/>
      <c r="M1" s="224"/>
      <c r="N1" s="224"/>
    </row>
    <row r="2" spans="1:25" s="9" customFormat="1" ht="29.25" customHeight="1" x14ac:dyDescent="0.2">
      <c r="A2" s="419"/>
      <c r="B2" s="420"/>
      <c r="C2" s="50" t="str">
        <f>+'2 CONTEXTO E IDENTIFICACIÓN'!D2</f>
        <v>VERSIÓN:</v>
      </c>
      <c r="D2" s="50" t="str">
        <f>+'2 CONTEXTO E IDENTIFICACIÓN'!E2</f>
        <v>12</v>
      </c>
      <c r="E2" s="20"/>
      <c r="G2" s="238" t="str">
        <f>+'2 CONTEXTO E IDENTIFICACIÓN'!$G$4</f>
        <v>Elaboración o Actualización:</v>
      </c>
      <c r="H2" s="258">
        <f>+IF('2 CONTEXTO E IDENTIFICACIÓN'!$H$4="","",'2 CONTEXTO E IDENTIFICACIÓN'!$H$4)</f>
        <v>45825</v>
      </c>
      <c r="I2" s="20"/>
      <c r="J2" s="20"/>
      <c r="K2" s="20"/>
      <c r="L2" s="20"/>
      <c r="M2" s="224"/>
      <c r="N2" s="224"/>
      <c r="R2" s="190"/>
      <c r="S2" s="190"/>
    </row>
    <row r="3" spans="1:25" s="9" customFormat="1" ht="15" x14ac:dyDescent="0.2">
      <c r="A3" s="255"/>
      <c r="B3" s="22"/>
      <c r="C3" s="244"/>
      <c r="D3" s="52"/>
      <c r="E3" s="20"/>
      <c r="G3" s="256"/>
      <c r="H3" s="257"/>
      <c r="I3" s="20"/>
      <c r="J3" s="20"/>
      <c r="K3" s="20"/>
      <c r="L3" s="20"/>
      <c r="M3" s="224"/>
      <c r="N3" s="224"/>
      <c r="R3" s="190"/>
      <c r="S3" s="190"/>
    </row>
    <row r="4" spans="1:25" s="9" customFormat="1" ht="15" x14ac:dyDescent="0.2">
      <c r="A4" s="19" t="s">
        <v>158</v>
      </c>
      <c r="B4" s="421" t="str">
        <f>+IF('2 CONTEXTO E IDENTIFICACIÓN'!$C$4="","",'2 CONTEXTO E IDENTIFICACIÓN'!$C$4)</f>
        <v>Beneficencia del Valle del Cauca</v>
      </c>
      <c r="C4" s="421"/>
      <c r="D4" s="421"/>
      <c r="E4" s="20"/>
      <c r="G4" s="243" t="str">
        <f>+'2 CONTEXTO E IDENTIFICACIÓN'!$E$5</f>
        <v>Vigencia del:</v>
      </c>
      <c r="H4" s="241">
        <f>+IF('2 CONTEXTO E IDENTIFICACIÓN'!$F$5="","",'2 CONTEXTO E IDENTIFICACIÓN'!$F$5)</f>
        <v>46024</v>
      </c>
      <c r="I4" s="242" t="s">
        <v>111</v>
      </c>
      <c r="J4" s="239">
        <f>+IF('2 CONTEXTO E IDENTIFICACIÓN'!$H$5="","",'2 CONTEXTO E IDENTIFICACIÓN'!$H$5)</f>
        <v>46387</v>
      </c>
      <c r="K4" s="20"/>
      <c r="L4" s="20"/>
      <c r="M4" s="224"/>
      <c r="N4" s="224"/>
      <c r="R4" s="190"/>
      <c r="S4" s="190"/>
    </row>
    <row r="5" spans="1:25" s="9" customFormat="1" ht="15.75" thickBot="1" x14ac:dyDescent="0.25">
      <c r="A5" s="19" t="s">
        <v>156</v>
      </c>
      <c r="B5" s="421" t="str">
        <f>+IF('2 CONTEXTO E IDENTIFICACIÓN'!$E$4="","",'2 CONTEXTO E IDENTIFICACIÓN'!$E$4)</f>
        <v>SEGUIMIENTO Y EVALUACIÓN</v>
      </c>
      <c r="C5" s="422"/>
      <c r="D5" s="422"/>
      <c r="E5" s="23"/>
      <c r="F5" s="23"/>
      <c r="R5" s="190"/>
      <c r="S5" s="190"/>
    </row>
    <row r="6" spans="1:25" s="9" customFormat="1" ht="15.75" thickBot="1" x14ac:dyDescent="0.25">
      <c r="A6" s="259"/>
      <c r="B6" s="260"/>
      <c r="C6" s="246"/>
      <c r="D6" s="246"/>
      <c r="E6" s="23"/>
      <c r="F6" s="23"/>
      <c r="G6" s="423" t="s">
        <v>76</v>
      </c>
      <c r="H6" s="424"/>
      <c r="I6" s="424"/>
      <c r="J6" s="424"/>
      <c r="K6" s="424"/>
      <c r="L6" s="424"/>
      <c r="M6" s="424"/>
      <c r="N6" s="425"/>
      <c r="R6" s="190"/>
      <c r="S6" s="190"/>
    </row>
    <row r="7" spans="1:25" s="26" customFormat="1" ht="14.1" customHeight="1" thickBot="1" x14ac:dyDescent="0.3">
      <c r="A7" s="24"/>
      <c r="B7" s="25"/>
      <c r="C7" s="423" t="s">
        <v>82</v>
      </c>
      <c r="D7" s="424"/>
      <c r="E7" s="424"/>
      <c r="F7" s="425"/>
      <c r="G7" s="426" t="s">
        <v>171</v>
      </c>
      <c r="H7" s="427"/>
      <c r="I7" s="428"/>
      <c r="J7" s="426" t="s">
        <v>64</v>
      </c>
      <c r="K7" s="427"/>
      <c r="L7" s="428"/>
      <c r="M7" s="426" t="s">
        <v>198</v>
      </c>
      <c r="N7" s="428"/>
      <c r="P7" s="415" t="s">
        <v>2</v>
      </c>
      <c r="Q7" s="416"/>
      <c r="R7" s="417"/>
      <c r="S7" s="417"/>
      <c r="T7" s="418"/>
      <c r="V7" s="412" t="s">
        <v>4</v>
      </c>
      <c r="W7" s="413"/>
      <c r="X7" s="413"/>
      <c r="Y7" s="414"/>
    </row>
    <row r="8" spans="1:25" s="164" customFormat="1" ht="57" x14ac:dyDescent="0.25">
      <c r="A8" s="206" t="s">
        <v>196</v>
      </c>
      <c r="B8" s="205" t="s">
        <v>195</v>
      </c>
      <c r="C8" s="220" t="s">
        <v>199</v>
      </c>
      <c r="D8" s="221" t="s">
        <v>53</v>
      </c>
      <c r="E8" s="222" t="s">
        <v>194</v>
      </c>
      <c r="F8" s="223" t="s">
        <v>197</v>
      </c>
      <c r="G8" s="195" t="s">
        <v>171</v>
      </c>
      <c r="H8" s="196" t="s">
        <v>263</v>
      </c>
      <c r="I8" s="199" t="s">
        <v>52</v>
      </c>
      <c r="J8" s="195" t="s">
        <v>64</v>
      </c>
      <c r="K8" s="196" t="s">
        <v>263</v>
      </c>
      <c r="L8" s="199" t="s">
        <v>52</v>
      </c>
      <c r="M8" s="195" t="s">
        <v>173</v>
      </c>
      <c r="N8" s="197" t="s">
        <v>172</v>
      </c>
      <c r="P8" s="28" t="s">
        <v>52</v>
      </c>
      <c r="Q8" s="29" t="s">
        <v>53</v>
      </c>
      <c r="R8" s="187" t="s">
        <v>170</v>
      </c>
      <c r="S8" s="187" t="s">
        <v>169</v>
      </c>
      <c r="T8" s="30" t="s">
        <v>54</v>
      </c>
      <c r="V8" s="28" t="s">
        <v>52</v>
      </c>
      <c r="W8" s="29" t="s">
        <v>63</v>
      </c>
      <c r="X8" s="29" t="s">
        <v>81</v>
      </c>
      <c r="Y8" s="30" t="s">
        <v>64</v>
      </c>
    </row>
    <row r="9" spans="1:25" ht="111.75" customHeight="1" x14ac:dyDescent="0.25">
      <c r="A9" s="31" t="str">
        <f>'2 CONTEXTO E IDENTIFICACIÓN'!A9</f>
        <v>R1</v>
      </c>
      <c r="B9" s="216"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217">
        <v>54</v>
      </c>
      <c r="D9" s="191" t="str">
        <f t="shared" ref="D9:D28" si="0">+IF(C9="","",IF(C9&lt;=$S$9,$Q$9,IF(C9&lt;=$S$10,$Q$10,IF(C9&lt;=$S$11,$Q$11,IF(C9&lt;=$S$12,$Q$12,IF(C9&gt;=$R$13,$Q$13,""))))))</f>
        <v>La actividad que conlleva el riesgo se ejecuta de 24 a 500 veces por año</v>
      </c>
      <c r="E9" s="192">
        <f t="shared" ref="E9:E28" si="1">+IF(D9="","",IF(D9=$Q$9,$T$9,IF(D9=$Q$10,$T$10,IF(D9=$Q$11,$T$11,IF(D9=$Q$12,$T$12,IF(D9=$Q$13,$T$13))))))</f>
        <v>0.6</v>
      </c>
      <c r="F9" s="32" t="str">
        <f t="shared" ref="F9:F28" si="2">+IF(D9="","",IF(D9=$Q$9,$P$9,IF(D9=$Q$10,$P$10,IF(D9=$Q$11,$P$11,IF(D9=$Q$12,$P$12,IF(D9=$Q$13,$P$13))))))</f>
        <v>Media</v>
      </c>
      <c r="G9" s="202" t="s">
        <v>83</v>
      </c>
      <c r="H9" s="194">
        <f>+IF(G9="","",IF(G9="N/A","",IF(OR(G9=$X$9,G9=$Y$9),$W$9,IF(OR(G9=$X$10,G9=$Y$10),$W$10,IF(OR(G9=$X$11,G9=$Y$11),$W$11,IF(OR(G9=$X$12,G9=$Y$12),$W$12,IF(OR(G9=$X$13,G9=$Y$13),$W$13)))))))</f>
        <v>0.2</v>
      </c>
      <c r="I9" s="200" t="str">
        <f t="shared" ref="I9:I28" si="3">+IF(G9="","",IF(G9="N/A","",IF(OR(G9=$X$9,G9=$Y$9),$V$9,IF(OR(G9=$X$10,G9=$Y$10),$V$10,IF(OR(G9=$X$11,G9=$Y$11),$V$11,IF(OR(G9=$X$12,G9=$Y$12),$V$12,IF(OR(G9=$X$13,G9=$Y$13),$V$13)))))))</f>
        <v>Leve</v>
      </c>
      <c r="J9" s="202" t="s">
        <v>72</v>
      </c>
      <c r="K9" s="194">
        <f t="shared" ref="K9:K28" si="4">+IF(J9="","",IF(J9="N/A","",IF(OR(J9=$X$9,J9=$Y$9),$W$9,IF(OR(J9=$X$10,J9=$Y$10),$W$10,IF(OR(J9=$X$11,J9=$Y$11),$W$11,IF(OR(J9=$X$12,J9=$Y$12),$W$12,IF(OR(J9=$X$13,J9=$Y$13),$W$13)))))))</f>
        <v>0.8</v>
      </c>
      <c r="L9" s="200" t="str">
        <f t="shared" ref="L9:L28" si="5">+IF(J9="","",IF(J9="N/A","",IF(OR(J9=$X$9,J9=$Y$9),$V$9,IF(OR(J9=$X$10,J9=$Y$10),$V$10,IF(OR(J9=$X$11,J9=$Y$11),$V$11,IF(OR(J9=$X$12,J9=$Y$12),$V$12,IF(OR(J9=$X$13,J9=$Y$13),$V$13)))))))</f>
        <v>Mayor</v>
      </c>
      <c r="M9" s="225">
        <f>+IF(H9="",K9,IF(K9="",H9,IF(H9&gt;K9,H9,K9)))</f>
        <v>0.8</v>
      </c>
      <c r="N9" s="226" t="str">
        <f>+IF(M9="","",IF(M9=$W$9,$V$9,IF(M9=$W$10,$V$10,IF(M9=$W$11,$V$11,IF(M9=$W$12,$V$12,IF(M9=$W$13,$V$13))))))</f>
        <v>Mayor</v>
      </c>
      <c r="P9" s="33" t="s">
        <v>55</v>
      </c>
      <c r="Q9" s="34" t="s">
        <v>56</v>
      </c>
      <c r="R9" s="188">
        <v>0</v>
      </c>
      <c r="S9" s="188">
        <v>2</v>
      </c>
      <c r="T9" s="35">
        <v>0.2</v>
      </c>
      <c r="V9" s="33" t="s">
        <v>65</v>
      </c>
      <c r="W9" s="36">
        <v>0.2</v>
      </c>
      <c r="X9" s="34" t="s">
        <v>83</v>
      </c>
      <c r="Y9" s="37" t="s">
        <v>66</v>
      </c>
    </row>
    <row r="10" spans="1:25" ht="111.75" customHeight="1" x14ac:dyDescent="0.25">
      <c r="A10" s="31" t="str">
        <f>'2 CONTEXTO E IDENTIFICACIÓN'!A10</f>
        <v>R2</v>
      </c>
      <c r="B10" s="216"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218">
        <v>38</v>
      </c>
      <c r="D10" s="191" t="str">
        <f t="shared" si="0"/>
        <v>La actividad que conlleva el riesgo se ejecuta de 24 a 500 veces por año</v>
      </c>
      <c r="E10" s="192">
        <f t="shared" si="1"/>
        <v>0.6</v>
      </c>
      <c r="F10" s="32" t="str">
        <f t="shared" si="2"/>
        <v>Media</v>
      </c>
      <c r="G10" s="202" t="s">
        <v>83</v>
      </c>
      <c r="H10" s="194">
        <f t="shared" ref="H10:H28" si="6">+IF(G10="","",IF(G10="N/A","",IF(OR(G10=$X$9,G10=$Y$9),$W$9,IF(OR(G10=$X$10,G10=$Y$10),$W$10,IF(OR(G10=$X$11,G10=$Y$11),$W$11,IF(OR(G10=$X$12,G10=$Y$12),$W$12,IF(OR(G10=$X$13,G10=$Y$13),$W$13)))))))</f>
        <v>0.2</v>
      </c>
      <c r="I10" s="200" t="str">
        <f t="shared" si="3"/>
        <v>Leve</v>
      </c>
      <c r="J10" s="202" t="s">
        <v>70</v>
      </c>
      <c r="K10" s="194">
        <f t="shared" si="4"/>
        <v>0.6</v>
      </c>
      <c r="L10" s="200" t="str">
        <f t="shared" si="5"/>
        <v>Moderado</v>
      </c>
      <c r="M10" s="225">
        <f>+IF(H10="",K10,IF(K10="",H10,IF(H10&gt;K10,H10,K10)))</f>
        <v>0.6</v>
      </c>
      <c r="N10" s="226" t="str">
        <f t="shared" ref="N10:N28" si="7">+IF(M10="","",IF(M10=$W$9,$V$9,IF(M10=$W$10,$V$10,IF(M10=$W$11,$V$11,IF(M10=$W$12,$V$12,IF(M10=$W$13,$V$13))))))</f>
        <v>Moderado</v>
      </c>
      <c r="P10" s="38" t="s">
        <v>57</v>
      </c>
      <c r="Q10" s="39" t="s">
        <v>58</v>
      </c>
      <c r="R10" s="188">
        <v>3</v>
      </c>
      <c r="S10" s="188">
        <v>24</v>
      </c>
      <c r="T10" s="35">
        <v>0.4</v>
      </c>
      <c r="V10" s="38" t="s">
        <v>7</v>
      </c>
      <c r="W10" s="36">
        <v>0.4</v>
      </c>
      <c r="X10" s="39" t="s">
        <v>67</v>
      </c>
      <c r="Y10" s="40" t="s">
        <v>68</v>
      </c>
    </row>
    <row r="11" spans="1:25" ht="111.75" customHeight="1" x14ac:dyDescent="0.25">
      <c r="A11" s="31" t="str">
        <f>'2 CONTEXTO E IDENTIFICACIÓN'!A11</f>
        <v>R3</v>
      </c>
      <c r="B11" s="216" t="str">
        <f>+'2 CONTEXTO E IDENTIFICACIÓN'!F11</f>
        <v>Posibilidad de pérdida reputacional asociada a la insatisfacción de los grupos de valor, generada por errores, inconsistencias o deficiencias en la evaluación de la efectividad de los controles del Sistema de Control Interno</v>
      </c>
      <c r="C11" s="218">
        <v>256</v>
      </c>
      <c r="D11" s="191" t="str">
        <f t="shared" si="0"/>
        <v>La actividad que conlleva el riesgo se ejecuta de 24 a 500 veces por año</v>
      </c>
      <c r="E11" s="192">
        <f t="shared" si="1"/>
        <v>0.6</v>
      </c>
      <c r="F11" s="32" t="str">
        <f t="shared" si="2"/>
        <v>Media</v>
      </c>
      <c r="G11" s="202" t="s">
        <v>83</v>
      </c>
      <c r="H11" s="194">
        <f t="shared" si="6"/>
        <v>0.2</v>
      </c>
      <c r="I11" s="200" t="str">
        <f t="shared" si="3"/>
        <v>Leve</v>
      </c>
      <c r="J11" s="202" t="s">
        <v>70</v>
      </c>
      <c r="K11" s="194">
        <f t="shared" si="4"/>
        <v>0.6</v>
      </c>
      <c r="L11" s="200" t="str">
        <f t="shared" si="5"/>
        <v>Moderado</v>
      </c>
      <c r="M11" s="225">
        <f t="shared" ref="M11:M28" si="8">+IF(H11="",K11,IF(K11="",H11,IF(H11&gt;K11,H11,K11)))</f>
        <v>0.6</v>
      </c>
      <c r="N11" s="226" t="str">
        <f t="shared" si="7"/>
        <v>Moderado</v>
      </c>
      <c r="P11" s="41" t="s">
        <v>59</v>
      </c>
      <c r="Q11" s="39" t="s">
        <v>60</v>
      </c>
      <c r="R11" s="188">
        <v>25</v>
      </c>
      <c r="S11" s="188">
        <v>500</v>
      </c>
      <c r="T11" s="35">
        <v>0.6</v>
      </c>
      <c r="V11" s="41" t="s">
        <v>5</v>
      </c>
      <c r="W11" s="36">
        <v>0.6</v>
      </c>
      <c r="X11" s="39" t="s">
        <v>69</v>
      </c>
      <c r="Y11" s="40" t="s">
        <v>70</v>
      </c>
    </row>
    <row r="12" spans="1:25" ht="159.75" customHeight="1" x14ac:dyDescent="0.25">
      <c r="A12" s="31" t="str">
        <f>'2 CONTEXTO E IDENTIFICACIÓN'!A12</f>
        <v>R4</v>
      </c>
      <c r="B12" s="216"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218">
        <v>50</v>
      </c>
      <c r="D12" s="191" t="str">
        <f t="shared" si="0"/>
        <v>La actividad que conlleva el riesgo se ejecuta de 24 a 500 veces por año</v>
      </c>
      <c r="E12" s="192">
        <f t="shared" si="1"/>
        <v>0.6</v>
      </c>
      <c r="F12" s="32" t="str">
        <f t="shared" si="2"/>
        <v>Media</v>
      </c>
      <c r="G12" s="202" t="s">
        <v>83</v>
      </c>
      <c r="H12" s="194">
        <f t="shared" si="6"/>
        <v>0.2</v>
      </c>
      <c r="I12" s="200" t="str">
        <f t="shared" si="3"/>
        <v>Leve</v>
      </c>
      <c r="J12" s="202" t="s">
        <v>72</v>
      </c>
      <c r="K12" s="194">
        <f t="shared" si="4"/>
        <v>0.8</v>
      </c>
      <c r="L12" s="200" t="str">
        <f t="shared" si="5"/>
        <v>Mayor</v>
      </c>
      <c r="M12" s="225">
        <f t="shared" si="8"/>
        <v>0.8</v>
      </c>
      <c r="N12" s="226" t="str">
        <f t="shared" si="7"/>
        <v>Mayor</v>
      </c>
      <c r="P12" s="42" t="s">
        <v>61</v>
      </c>
      <c r="Q12" s="39" t="s">
        <v>79</v>
      </c>
      <c r="R12" s="188">
        <v>5001</v>
      </c>
      <c r="S12" s="188">
        <v>5000</v>
      </c>
      <c r="T12" s="35">
        <v>0.8</v>
      </c>
      <c r="V12" s="42" t="s">
        <v>6</v>
      </c>
      <c r="W12" s="36">
        <v>0.8</v>
      </c>
      <c r="X12" s="39" t="s">
        <v>71</v>
      </c>
      <c r="Y12" s="40" t="s">
        <v>72</v>
      </c>
    </row>
    <row r="13" spans="1:25" ht="73.5" customHeight="1" x14ac:dyDescent="0.25">
      <c r="A13" s="31" t="str">
        <f>'2 CONTEXTO E IDENTIFICACIÓN'!A13</f>
        <v>R5</v>
      </c>
      <c r="B13" s="216" t="str">
        <f>+'2 CONTEXTO E IDENTIFICACIÓN'!F13</f>
        <v xml:space="preserve">  </v>
      </c>
      <c r="C13" s="218"/>
      <c r="D13" s="191" t="str">
        <f t="shared" si="0"/>
        <v/>
      </c>
      <c r="E13" s="192" t="str">
        <f t="shared" si="1"/>
        <v/>
      </c>
      <c r="F13" s="32" t="str">
        <f t="shared" si="2"/>
        <v/>
      </c>
      <c r="G13" s="202"/>
      <c r="H13" s="194" t="str">
        <f t="shared" si="6"/>
        <v/>
      </c>
      <c r="I13" s="200" t="str">
        <f t="shared" si="3"/>
        <v/>
      </c>
      <c r="J13" s="202"/>
      <c r="K13" s="194" t="str">
        <f t="shared" si="4"/>
        <v/>
      </c>
      <c r="L13" s="200" t="str">
        <f t="shared" si="5"/>
        <v/>
      </c>
      <c r="M13" s="225" t="str">
        <f t="shared" si="8"/>
        <v/>
      </c>
      <c r="N13" s="226" t="str">
        <f t="shared" si="7"/>
        <v/>
      </c>
      <c r="P13" s="43" t="s">
        <v>62</v>
      </c>
      <c r="Q13" s="39" t="s">
        <v>80</v>
      </c>
      <c r="R13" s="188">
        <v>5001</v>
      </c>
      <c r="S13" s="188"/>
      <c r="T13" s="35">
        <v>1</v>
      </c>
      <c r="V13" s="43" t="s">
        <v>73</v>
      </c>
      <c r="W13" s="36">
        <v>1</v>
      </c>
      <c r="X13" s="39" t="s">
        <v>74</v>
      </c>
      <c r="Y13" s="40" t="s">
        <v>75</v>
      </c>
    </row>
    <row r="14" spans="1:25" ht="73.5" customHeight="1" thickBot="1" x14ac:dyDescent="0.3">
      <c r="A14" s="31" t="str">
        <f>'2 CONTEXTO E IDENTIFICACIÓN'!A14</f>
        <v>R6</v>
      </c>
      <c r="B14" s="216" t="str">
        <f>+'2 CONTEXTO E IDENTIFICACIÓN'!F14</f>
        <v xml:space="preserve">  </v>
      </c>
      <c r="C14" s="218"/>
      <c r="D14" s="191" t="str">
        <f t="shared" si="0"/>
        <v/>
      </c>
      <c r="E14" s="192" t="str">
        <f t="shared" si="1"/>
        <v/>
      </c>
      <c r="F14" s="32" t="str">
        <f t="shared" si="2"/>
        <v/>
      </c>
      <c r="G14" s="202"/>
      <c r="H14" s="194" t="str">
        <f t="shared" si="6"/>
        <v/>
      </c>
      <c r="I14" s="200" t="str">
        <f t="shared" si="3"/>
        <v/>
      </c>
      <c r="J14" s="202"/>
      <c r="K14" s="194" t="str">
        <f t="shared" si="4"/>
        <v/>
      </c>
      <c r="L14" s="200" t="str">
        <f t="shared" si="5"/>
        <v/>
      </c>
      <c r="M14" s="225" t="str">
        <f t="shared" si="8"/>
        <v/>
      </c>
      <c r="N14" s="226" t="str">
        <f t="shared" si="7"/>
        <v/>
      </c>
      <c r="P14" s="44"/>
      <c r="Q14" s="45"/>
      <c r="R14" s="189"/>
      <c r="S14" s="189"/>
      <c r="T14" s="46"/>
      <c r="V14" s="44"/>
      <c r="W14" s="45"/>
      <c r="X14" s="45" t="s">
        <v>143</v>
      </c>
      <c r="Y14" s="46" t="s">
        <v>143</v>
      </c>
    </row>
    <row r="15" spans="1:25" ht="73.5" customHeight="1" x14ac:dyDescent="0.25">
      <c r="A15" s="31" t="str">
        <f>'2 CONTEXTO E IDENTIFICACIÓN'!A15</f>
        <v>R7</v>
      </c>
      <c r="B15" s="216" t="str">
        <f>+'2 CONTEXTO E IDENTIFICACIÓN'!F15</f>
        <v xml:space="preserve">  </v>
      </c>
      <c r="C15" s="218"/>
      <c r="D15" s="191" t="str">
        <f t="shared" si="0"/>
        <v/>
      </c>
      <c r="E15" s="192" t="str">
        <f t="shared" si="1"/>
        <v/>
      </c>
      <c r="F15" s="32" t="str">
        <f t="shared" si="2"/>
        <v/>
      </c>
      <c r="G15" s="202"/>
      <c r="H15" s="194" t="str">
        <f t="shared" si="6"/>
        <v/>
      </c>
      <c r="I15" s="200" t="str">
        <f t="shared" si="3"/>
        <v/>
      </c>
      <c r="J15" s="202"/>
      <c r="K15" s="194" t="str">
        <f t="shared" si="4"/>
        <v/>
      </c>
      <c r="L15" s="200" t="str">
        <f t="shared" si="5"/>
        <v/>
      </c>
      <c r="M15" s="225" t="str">
        <f t="shared" si="8"/>
        <v/>
      </c>
      <c r="N15" s="226" t="str">
        <f t="shared" si="7"/>
        <v/>
      </c>
    </row>
    <row r="16" spans="1:25" ht="73.5" customHeight="1" x14ac:dyDescent="0.25">
      <c r="A16" s="31" t="str">
        <f>'2 CONTEXTO E IDENTIFICACIÓN'!A16</f>
        <v>R8</v>
      </c>
      <c r="B16" s="216" t="str">
        <f>+'2 CONTEXTO E IDENTIFICACIÓN'!F16</f>
        <v xml:space="preserve">  </v>
      </c>
      <c r="C16" s="218"/>
      <c r="D16" s="191" t="str">
        <f t="shared" si="0"/>
        <v/>
      </c>
      <c r="E16" s="192" t="str">
        <f t="shared" si="1"/>
        <v/>
      </c>
      <c r="F16" s="32" t="str">
        <f t="shared" si="2"/>
        <v/>
      </c>
      <c r="G16" s="202"/>
      <c r="H16" s="194" t="str">
        <f t="shared" si="6"/>
        <v/>
      </c>
      <c r="I16" s="200" t="str">
        <f t="shared" si="3"/>
        <v/>
      </c>
      <c r="J16" s="202"/>
      <c r="K16" s="194" t="str">
        <f t="shared" si="4"/>
        <v/>
      </c>
      <c r="L16" s="200" t="str">
        <f t="shared" si="5"/>
        <v/>
      </c>
      <c r="M16" s="225" t="str">
        <f t="shared" si="8"/>
        <v/>
      </c>
      <c r="N16" s="226" t="str">
        <f t="shared" si="7"/>
        <v/>
      </c>
    </row>
    <row r="17" spans="1:14" ht="73.5" customHeight="1" x14ac:dyDescent="0.25">
      <c r="A17" s="31" t="str">
        <f>'2 CONTEXTO E IDENTIFICACIÓN'!A17</f>
        <v>R9</v>
      </c>
      <c r="B17" s="216" t="str">
        <f>+'2 CONTEXTO E IDENTIFICACIÓN'!F17</f>
        <v xml:space="preserve">  </v>
      </c>
      <c r="C17" s="218"/>
      <c r="D17" s="191" t="str">
        <f t="shared" si="0"/>
        <v/>
      </c>
      <c r="E17" s="192" t="str">
        <f t="shared" si="1"/>
        <v/>
      </c>
      <c r="F17" s="32" t="str">
        <f t="shared" si="2"/>
        <v/>
      </c>
      <c r="G17" s="202"/>
      <c r="H17" s="194" t="str">
        <f t="shared" si="6"/>
        <v/>
      </c>
      <c r="I17" s="200" t="str">
        <f t="shared" si="3"/>
        <v/>
      </c>
      <c r="J17" s="202"/>
      <c r="K17" s="194" t="str">
        <f t="shared" si="4"/>
        <v/>
      </c>
      <c r="L17" s="200" t="str">
        <f t="shared" si="5"/>
        <v/>
      </c>
      <c r="M17" s="225" t="str">
        <f t="shared" si="8"/>
        <v/>
      </c>
      <c r="N17" s="226" t="str">
        <f t="shared" si="7"/>
        <v/>
      </c>
    </row>
    <row r="18" spans="1:14" ht="73.5" customHeight="1" x14ac:dyDescent="0.25">
      <c r="A18" s="31" t="str">
        <f>'2 CONTEXTO E IDENTIFICACIÓN'!A18</f>
        <v>R10</v>
      </c>
      <c r="B18" s="216" t="str">
        <f>+'2 CONTEXTO E IDENTIFICACIÓN'!F18</f>
        <v xml:space="preserve">  </v>
      </c>
      <c r="C18" s="218"/>
      <c r="D18" s="191" t="str">
        <f t="shared" si="0"/>
        <v/>
      </c>
      <c r="E18" s="192" t="str">
        <f t="shared" si="1"/>
        <v/>
      </c>
      <c r="F18" s="32" t="str">
        <f t="shared" si="2"/>
        <v/>
      </c>
      <c r="G18" s="202"/>
      <c r="H18" s="194" t="str">
        <f t="shared" si="6"/>
        <v/>
      </c>
      <c r="I18" s="200" t="str">
        <f t="shared" si="3"/>
        <v/>
      </c>
      <c r="J18" s="202"/>
      <c r="K18" s="194" t="str">
        <f t="shared" si="4"/>
        <v/>
      </c>
      <c r="L18" s="200" t="str">
        <f t="shared" si="5"/>
        <v/>
      </c>
      <c r="M18" s="225" t="str">
        <f t="shared" si="8"/>
        <v/>
      </c>
      <c r="N18" s="226" t="str">
        <f t="shared" si="7"/>
        <v/>
      </c>
    </row>
    <row r="19" spans="1:14" ht="73.5" customHeight="1" x14ac:dyDescent="0.25">
      <c r="A19" s="31" t="str">
        <f>'2 CONTEXTO E IDENTIFICACIÓN'!A19</f>
        <v>R11</v>
      </c>
      <c r="B19" s="216" t="str">
        <f>+'2 CONTEXTO E IDENTIFICACIÓN'!F19</f>
        <v xml:space="preserve">  </v>
      </c>
      <c r="C19" s="218"/>
      <c r="D19" s="191" t="str">
        <f t="shared" si="0"/>
        <v/>
      </c>
      <c r="E19" s="192" t="str">
        <f t="shared" si="1"/>
        <v/>
      </c>
      <c r="F19" s="32" t="str">
        <f t="shared" si="2"/>
        <v/>
      </c>
      <c r="G19" s="202"/>
      <c r="H19" s="194" t="str">
        <f t="shared" si="6"/>
        <v/>
      </c>
      <c r="I19" s="200" t="str">
        <f t="shared" si="3"/>
        <v/>
      </c>
      <c r="J19" s="202"/>
      <c r="K19" s="194" t="str">
        <f t="shared" si="4"/>
        <v/>
      </c>
      <c r="L19" s="200" t="str">
        <f t="shared" si="5"/>
        <v/>
      </c>
      <c r="M19" s="225" t="str">
        <f t="shared" si="8"/>
        <v/>
      </c>
      <c r="N19" s="226" t="str">
        <f t="shared" si="7"/>
        <v/>
      </c>
    </row>
    <row r="20" spans="1:14" ht="73.5" customHeight="1" x14ac:dyDescent="0.25">
      <c r="A20" s="31" t="str">
        <f>'2 CONTEXTO E IDENTIFICACIÓN'!A20</f>
        <v>R12</v>
      </c>
      <c r="B20" s="216" t="str">
        <f>+'2 CONTEXTO E IDENTIFICACIÓN'!F20</f>
        <v xml:space="preserve">  </v>
      </c>
      <c r="C20" s="218"/>
      <c r="D20" s="191" t="str">
        <f t="shared" si="0"/>
        <v/>
      </c>
      <c r="E20" s="192" t="str">
        <f t="shared" si="1"/>
        <v/>
      </c>
      <c r="F20" s="32" t="str">
        <f t="shared" si="2"/>
        <v/>
      </c>
      <c r="G20" s="202"/>
      <c r="H20" s="194" t="str">
        <f t="shared" si="6"/>
        <v/>
      </c>
      <c r="I20" s="200" t="str">
        <f t="shared" si="3"/>
        <v/>
      </c>
      <c r="J20" s="202"/>
      <c r="K20" s="194" t="str">
        <f t="shared" si="4"/>
        <v/>
      </c>
      <c r="L20" s="200" t="str">
        <f t="shared" si="5"/>
        <v/>
      </c>
      <c r="M20" s="225" t="str">
        <f t="shared" si="8"/>
        <v/>
      </c>
      <c r="N20" s="226" t="str">
        <f t="shared" si="7"/>
        <v/>
      </c>
    </row>
    <row r="21" spans="1:14" ht="73.5" customHeight="1" x14ac:dyDescent="0.25">
      <c r="A21" s="31" t="str">
        <f>'2 CONTEXTO E IDENTIFICACIÓN'!A21</f>
        <v>R13</v>
      </c>
      <c r="B21" s="216" t="str">
        <f>+'2 CONTEXTO E IDENTIFICACIÓN'!F21</f>
        <v xml:space="preserve">  </v>
      </c>
      <c r="C21" s="218"/>
      <c r="D21" s="191" t="str">
        <f t="shared" si="0"/>
        <v/>
      </c>
      <c r="E21" s="192" t="str">
        <f t="shared" si="1"/>
        <v/>
      </c>
      <c r="F21" s="32" t="str">
        <f t="shared" si="2"/>
        <v/>
      </c>
      <c r="G21" s="202"/>
      <c r="H21" s="194" t="str">
        <f t="shared" si="6"/>
        <v/>
      </c>
      <c r="I21" s="200" t="str">
        <f t="shared" si="3"/>
        <v/>
      </c>
      <c r="J21" s="202"/>
      <c r="K21" s="194" t="str">
        <f t="shared" si="4"/>
        <v/>
      </c>
      <c r="L21" s="200" t="str">
        <f t="shared" si="5"/>
        <v/>
      </c>
      <c r="M21" s="225" t="str">
        <f t="shared" si="8"/>
        <v/>
      </c>
      <c r="N21" s="226" t="str">
        <f t="shared" si="7"/>
        <v/>
      </c>
    </row>
    <row r="22" spans="1:14" ht="73.5" customHeight="1" x14ac:dyDescent="0.25">
      <c r="A22" s="31" t="str">
        <f>'2 CONTEXTO E IDENTIFICACIÓN'!A22</f>
        <v>R14</v>
      </c>
      <c r="B22" s="216" t="str">
        <f>+'2 CONTEXTO E IDENTIFICACIÓN'!F22</f>
        <v xml:space="preserve">  </v>
      </c>
      <c r="C22" s="218"/>
      <c r="D22" s="191" t="str">
        <f t="shared" si="0"/>
        <v/>
      </c>
      <c r="E22" s="192" t="str">
        <f t="shared" si="1"/>
        <v/>
      </c>
      <c r="F22" s="32" t="str">
        <f t="shared" si="2"/>
        <v/>
      </c>
      <c r="G22" s="202"/>
      <c r="H22" s="194" t="str">
        <f t="shared" si="6"/>
        <v/>
      </c>
      <c r="I22" s="200" t="str">
        <f t="shared" si="3"/>
        <v/>
      </c>
      <c r="J22" s="202"/>
      <c r="K22" s="194" t="str">
        <f t="shared" si="4"/>
        <v/>
      </c>
      <c r="L22" s="200" t="str">
        <f t="shared" si="5"/>
        <v/>
      </c>
      <c r="M22" s="225" t="str">
        <f t="shared" si="8"/>
        <v/>
      </c>
      <c r="N22" s="226" t="str">
        <f t="shared" si="7"/>
        <v/>
      </c>
    </row>
    <row r="23" spans="1:14" ht="73.5" customHeight="1" x14ac:dyDescent="0.25">
      <c r="A23" s="31" t="str">
        <f>'2 CONTEXTO E IDENTIFICACIÓN'!A23</f>
        <v>R15</v>
      </c>
      <c r="B23" s="216" t="str">
        <f>+'2 CONTEXTO E IDENTIFICACIÓN'!F23</f>
        <v xml:space="preserve">  </v>
      </c>
      <c r="C23" s="218"/>
      <c r="D23" s="191" t="str">
        <f t="shared" si="0"/>
        <v/>
      </c>
      <c r="E23" s="192" t="str">
        <f t="shared" si="1"/>
        <v/>
      </c>
      <c r="F23" s="32" t="str">
        <f t="shared" si="2"/>
        <v/>
      </c>
      <c r="G23" s="202"/>
      <c r="H23" s="194" t="str">
        <f t="shared" si="6"/>
        <v/>
      </c>
      <c r="I23" s="200" t="str">
        <f t="shared" si="3"/>
        <v/>
      </c>
      <c r="J23" s="202"/>
      <c r="K23" s="194" t="str">
        <f t="shared" si="4"/>
        <v/>
      </c>
      <c r="L23" s="200" t="str">
        <f t="shared" si="5"/>
        <v/>
      </c>
      <c r="M23" s="225" t="str">
        <f t="shared" si="8"/>
        <v/>
      </c>
      <c r="N23" s="226" t="str">
        <f t="shared" si="7"/>
        <v/>
      </c>
    </row>
    <row r="24" spans="1:14" ht="73.5" customHeight="1" x14ac:dyDescent="0.25">
      <c r="A24" s="31" t="str">
        <f>'2 CONTEXTO E IDENTIFICACIÓN'!A24</f>
        <v>R16</v>
      </c>
      <c r="B24" s="216" t="str">
        <f>+'2 CONTEXTO E IDENTIFICACIÓN'!F24</f>
        <v xml:space="preserve">  </v>
      </c>
      <c r="C24" s="218"/>
      <c r="D24" s="191" t="str">
        <f t="shared" si="0"/>
        <v/>
      </c>
      <c r="E24" s="192" t="str">
        <f t="shared" si="1"/>
        <v/>
      </c>
      <c r="F24" s="32" t="str">
        <f t="shared" si="2"/>
        <v/>
      </c>
      <c r="G24" s="202"/>
      <c r="H24" s="194" t="str">
        <f t="shared" si="6"/>
        <v/>
      </c>
      <c r="I24" s="200" t="str">
        <f t="shared" si="3"/>
        <v/>
      </c>
      <c r="J24" s="202"/>
      <c r="K24" s="194" t="str">
        <f t="shared" si="4"/>
        <v/>
      </c>
      <c r="L24" s="200" t="str">
        <f t="shared" si="5"/>
        <v/>
      </c>
      <c r="M24" s="225" t="str">
        <f t="shared" si="8"/>
        <v/>
      </c>
      <c r="N24" s="226" t="str">
        <f t="shared" si="7"/>
        <v/>
      </c>
    </row>
    <row r="25" spans="1:14" ht="73.5" customHeight="1" x14ac:dyDescent="0.25">
      <c r="A25" s="31" t="str">
        <f>'2 CONTEXTO E IDENTIFICACIÓN'!A25</f>
        <v>R17</v>
      </c>
      <c r="B25" s="216" t="str">
        <f>+'2 CONTEXTO E IDENTIFICACIÓN'!F25</f>
        <v xml:space="preserve">  </v>
      </c>
      <c r="C25" s="218"/>
      <c r="D25" s="191" t="str">
        <f t="shared" si="0"/>
        <v/>
      </c>
      <c r="E25" s="192" t="str">
        <f t="shared" si="1"/>
        <v/>
      </c>
      <c r="F25" s="32" t="str">
        <f t="shared" si="2"/>
        <v/>
      </c>
      <c r="G25" s="202"/>
      <c r="H25" s="194" t="str">
        <f t="shared" si="6"/>
        <v/>
      </c>
      <c r="I25" s="200" t="str">
        <f t="shared" si="3"/>
        <v/>
      </c>
      <c r="J25" s="202"/>
      <c r="K25" s="194" t="str">
        <f t="shared" si="4"/>
        <v/>
      </c>
      <c r="L25" s="200" t="str">
        <f t="shared" si="5"/>
        <v/>
      </c>
      <c r="M25" s="225" t="str">
        <f t="shared" si="8"/>
        <v/>
      </c>
      <c r="N25" s="226" t="str">
        <f t="shared" si="7"/>
        <v/>
      </c>
    </row>
    <row r="26" spans="1:14" ht="73.5" customHeight="1" x14ac:dyDescent="0.25">
      <c r="A26" s="31" t="str">
        <f>'2 CONTEXTO E IDENTIFICACIÓN'!A26</f>
        <v>R18</v>
      </c>
      <c r="B26" s="216" t="str">
        <f>+'2 CONTEXTO E IDENTIFICACIÓN'!F26</f>
        <v xml:space="preserve">  </v>
      </c>
      <c r="C26" s="218"/>
      <c r="D26" s="191" t="str">
        <f t="shared" si="0"/>
        <v/>
      </c>
      <c r="E26" s="192" t="str">
        <f t="shared" si="1"/>
        <v/>
      </c>
      <c r="F26" s="32" t="str">
        <f t="shared" si="2"/>
        <v/>
      </c>
      <c r="G26" s="202"/>
      <c r="H26" s="194" t="str">
        <f t="shared" si="6"/>
        <v/>
      </c>
      <c r="I26" s="200" t="str">
        <f t="shared" si="3"/>
        <v/>
      </c>
      <c r="J26" s="202"/>
      <c r="K26" s="194" t="str">
        <f t="shared" si="4"/>
        <v/>
      </c>
      <c r="L26" s="200" t="str">
        <f t="shared" si="5"/>
        <v/>
      </c>
      <c r="M26" s="225" t="str">
        <f t="shared" si="8"/>
        <v/>
      </c>
      <c r="N26" s="226" t="str">
        <f t="shared" si="7"/>
        <v/>
      </c>
    </row>
    <row r="27" spans="1:14" ht="73.5" customHeight="1" x14ac:dyDescent="0.25">
      <c r="A27" s="31" t="str">
        <f>'2 CONTEXTO E IDENTIFICACIÓN'!A27</f>
        <v>R19</v>
      </c>
      <c r="B27" s="216" t="str">
        <f>+'2 CONTEXTO E IDENTIFICACIÓN'!F27</f>
        <v xml:space="preserve">  </v>
      </c>
      <c r="C27" s="218"/>
      <c r="D27" s="191" t="str">
        <f t="shared" si="0"/>
        <v/>
      </c>
      <c r="E27" s="192" t="str">
        <f t="shared" si="1"/>
        <v/>
      </c>
      <c r="F27" s="32" t="str">
        <f t="shared" si="2"/>
        <v/>
      </c>
      <c r="G27" s="202"/>
      <c r="H27" s="194" t="str">
        <f t="shared" si="6"/>
        <v/>
      </c>
      <c r="I27" s="200" t="str">
        <f t="shared" si="3"/>
        <v/>
      </c>
      <c r="J27" s="202"/>
      <c r="K27" s="194" t="str">
        <f t="shared" si="4"/>
        <v/>
      </c>
      <c r="L27" s="200" t="str">
        <f t="shared" si="5"/>
        <v/>
      </c>
      <c r="M27" s="225" t="str">
        <f t="shared" si="8"/>
        <v/>
      </c>
      <c r="N27" s="226" t="str">
        <f t="shared" si="7"/>
        <v/>
      </c>
    </row>
    <row r="28" spans="1:14" ht="73.5" customHeight="1" thickBot="1" x14ac:dyDescent="0.3">
      <c r="A28" s="47" t="str">
        <f>'2 CONTEXTO E IDENTIFICACIÓN'!A28</f>
        <v>R20</v>
      </c>
      <c r="B28" s="216" t="str">
        <f>+'2 CONTEXTO E IDENTIFICACIÓN'!F28</f>
        <v xml:space="preserve">  </v>
      </c>
      <c r="C28" s="219"/>
      <c r="D28" s="204" t="str">
        <f t="shared" si="0"/>
        <v/>
      </c>
      <c r="E28" s="193" t="str">
        <f t="shared" si="1"/>
        <v/>
      </c>
      <c r="F28" s="48" t="str">
        <f t="shared" si="2"/>
        <v/>
      </c>
      <c r="G28" s="203"/>
      <c r="H28" s="198" t="str">
        <f t="shared" si="6"/>
        <v/>
      </c>
      <c r="I28" s="201" t="str">
        <f t="shared" si="3"/>
        <v/>
      </c>
      <c r="J28" s="203"/>
      <c r="K28" s="198" t="str">
        <f t="shared" si="4"/>
        <v/>
      </c>
      <c r="L28" s="201" t="str">
        <f t="shared" si="5"/>
        <v/>
      </c>
      <c r="M28" s="227" t="str">
        <f t="shared" si="8"/>
        <v/>
      </c>
      <c r="N28" s="228" t="str">
        <f t="shared" si="7"/>
        <v/>
      </c>
    </row>
  </sheetData>
  <sheetProtection sheet="1" formatCells="0" formatColumns="0" formatRows="0" sort="0" autoFilter="0" pivotTables="0"/>
  <autoFilter ref="A8:N8" xr:uid="{00000000-0009-0000-0000-000002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213" priority="1" operator="equal">
      <formula>$T$9</formula>
    </cfRule>
    <cfRule type="cellIs" dxfId="212" priority="2" operator="equal">
      <formula>$T$10</formula>
    </cfRule>
    <cfRule type="cellIs" dxfId="211" priority="3" operator="equal">
      <formula>$T$11</formula>
    </cfRule>
    <cfRule type="cellIs" dxfId="210" priority="4" operator="equal">
      <formula>$T$12</formula>
    </cfRule>
    <cfRule type="cellIs" dxfId="209" priority="5" operator="equal">
      <formula>$T$13</formula>
    </cfRule>
  </conditionalFormatting>
  <conditionalFormatting sqref="F9:F28">
    <cfRule type="cellIs" dxfId="208" priority="159" operator="equal">
      <formula>$P$9</formula>
    </cfRule>
    <cfRule type="cellIs" dxfId="207" priority="160" operator="equal">
      <formula>$P$10</formula>
    </cfRule>
    <cfRule type="cellIs" dxfId="206" priority="161" operator="equal">
      <formula>$P$11</formula>
    </cfRule>
    <cfRule type="cellIs" dxfId="205" priority="162" operator="equal">
      <formula>$P$12</formula>
    </cfRule>
    <cfRule type="cellIs" dxfId="204" priority="163" operator="equal">
      <formula>$P$13</formula>
    </cfRule>
  </conditionalFormatting>
  <conditionalFormatting sqref="H9:H28">
    <cfRule type="cellIs" dxfId="203" priority="76" operator="equal">
      <formula>$W$9</formula>
    </cfRule>
    <cfRule type="cellIs" dxfId="202" priority="77" operator="equal">
      <formula>$W$10</formula>
    </cfRule>
    <cfRule type="cellIs" dxfId="201" priority="78" operator="equal">
      <formula>$W$11</formula>
    </cfRule>
    <cfRule type="cellIs" dxfId="200" priority="79" operator="equal">
      <formula>$W$12</formula>
    </cfRule>
    <cfRule type="cellIs" dxfId="199" priority="80" operator="equal">
      <formula>$W$13</formula>
    </cfRule>
  </conditionalFormatting>
  <conditionalFormatting sqref="I9:J28">
    <cfRule type="cellIs" dxfId="198" priority="81" operator="equal">
      <formula>$V$9</formula>
    </cfRule>
    <cfRule type="cellIs" dxfId="197" priority="82" operator="equal">
      <formula>$V$10</formula>
    </cfRule>
    <cfRule type="cellIs" dxfId="196" priority="83" operator="equal">
      <formula>$V$11</formula>
    </cfRule>
    <cfRule type="cellIs" dxfId="195" priority="84" operator="equal">
      <formula>$V$12</formula>
    </cfRule>
    <cfRule type="cellIs" dxfId="194" priority="85" operator="equal">
      <formula>$V$13</formula>
    </cfRule>
  </conditionalFormatting>
  <conditionalFormatting sqref="K9:K28">
    <cfRule type="cellIs" dxfId="193" priority="61" operator="equal">
      <formula>$W$9</formula>
    </cfRule>
    <cfRule type="cellIs" dxfId="192" priority="62" operator="equal">
      <formula>$W$10</formula>
    </cfRule>
    <cfRule type="cellIs" dxfId="191" priority="63" operator="equal">
      <formula>$W$11</formula>
    </cfRule>
    <cfRule type="cellIs" dxfId="190" priority="64" operator="equal">
      <formula>$W$12</formula>
    </cfRule>
    <cfRule type="cellIs" dxfId="189" priority="65" operator="equal">
      <formula>$W$13</formula>
    </cfRule>
  </conditionalFormatting>
  <conditionalFormatting sqref="L9:L28">
    <cfRule type="cellIs" dxfId="188" priority="96" operator="equal">
      <formula>$V$9</formula>
    </cfRule>
    <cfRule type="cellIs" dxfId="187" priority="97" operator="equal">
      <formula>$V$10</formula>
    </cfRule>
    <cfRule type="cellIs" dxfId="186" priority="98" operator="equal">
      <formula>$V$11</formula>
    </cfRule>
    <cfRule type="cellIs" dxfId="185" priority="99" operator="equal">
      <formula>$V$12</formula>
    </cfRule>
    <cfRule type="cellIs" dxfId="184" priority="100" operator="equal">
      <formula>$V$13</formula>
    </cfRule>
  </conditionalFormatting>
  <conditionalFormatting sqref="M9:M28">
    <cfRule type="cellIs" dxfId="183" priority="6" operator="equal">
      <formula>$W$9</formula>
    </cfRule>
    <cfRule type="cellIs" dxfId="182" priority="7" operator="equal">
      <formula>$W$10</formula>
    </cfRule>
    <cfRule type="cellIs" dxfId="181" priority="8" operator="equal">
      <formula>$W$11</formula>
    </cfRule>
    <cfRule type="cellIs" dxfId="180" priority="9" operator="equal">
      <formula>$W$12</formula>
    </cfRule>
    <cfRule type="cellIs" dxfId="179" priority="10" operator="equal">
      <formula>$W$13</formula>
    </cfRule>
  </conditionalFormatting>
  <conditionalFormatting sqref="N9:N28">
    <cfRule type="cellIs" dxfId="178" priority="31" operator="equal">
      <formula>$V$9</formula>
    </cfRule>
    <cfRule type="cellIs" dxfId="177" priority="32" operator="equal">
      <formula>$V$10</formula>
    </cfRule>
    <cfRule type="cellIs" dxfId="176" priority="33" operator="equal">
      <formula>$V$11</formula>
    </cfRule>
    <cfRule type="cellIs" dxfId="175" priority="34" operator="equal">
      <formula>$V$12</formula>
    </cfRule>
    <cfRule type="cellIs" dxfId="174"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G3" sqref="G3"/>
    </sheetView>
  </sheetViews>
  <sheetFormatPr baseColWidth="10" defaultColWidth="14.28515625" defaultRowHeight="12.75" x14ac:dyDescent="0.25"/>
  <cols>
    <col min="1" max="1" width="18.5703125" style="87" customWidth="1"/>
    <col min="2" max="2" width="40.28515625" style="92" customWidth="1"/>
    <col min="3" max="3" width="16.42578125" style="87" customWidth="1"/>
    <col min="4" max="4" width="12.42578125" style="92" customWidth="1"/>
    <col min="5" max="5" width="25" style="92" customWidth="1"/>
    <col min="6" max="6" width="3.85546875" style="92" customWidth="1"/>
    <col min="7" max="7" width="7.42578125" style="92" customWidth="1"/>
    <col min="8" max="8" width="14" style="92" customWidth="1"/>
    <col min="9" max="9" width="13.85546875" style="92" customWidth="1"/>
    <col min="10" max="13" width="12.42578125" style="92" customWidth="1"/>
    <col min="14" max="14" width="3.85546875" style="92" customWidth="1"/>
    <col min="15" max="15" width="4.85546875" style="87" customWidth="1"/>
    <col min="16" max="16" width="6.42578125" style="87" customWidth="1"/>
    <col min="17" max="17" width="11" style="87" bestFit="1" customWidth="1"/>
    <col min="18" max="22" width="12" style="87" customWidth="1"/>
    <col min="23" max="27" width="11.42578125" style="87" customWidth="1"/>
    <col min="28" max="28" width="5.5703125" style="87" bestFit="1" customWidth="1"/>
    <col min="29" max="29" width="26.85546875" style="87" customWidth="1"/>
    <col min="30" max="34" width="22.85546875" style="92" customWidth="1"/>
    <col min="35" max="35" width="23.42578125" style="87" customWidth="1"/>
    <col min="36" max="263" width="11.42578125" style="87" customWidth="1"/>
    <col min="264" max="264" width="12.7109375" style="87" customWidth="1"/>
    <col min="265" max="265" width="47" style="87" customWidth="1"/>
    <col min="266" max="266" width="35" style="87" customWidth="1"/>
    <col min="267" max="16384" width="14.28515625" style="87"/>
  </cols>
  <sheetData>
    <row r="1" spans="1:36" s="75" customFormat="1" ht="43.5" customHeight="1" x14ac:dyDescent="0.2">
      <c r="A1" s="431"/>
      <c r="B1" s="437" t="str">
        <f>+'2 CONTEXTO E IDENTIFICACIÓN'!C1</f>
        <v>MAPA DE RIESGOS</v>
      </c>
      <c r="C1" s="50" t="str">
        <f>+'2 CONTEXTO E IDENTIFICACIÓN'!D1</f>
        <v>CÓDIGO:</v>
      </c>
      <c r="D1" s="74" t="str">
        <f>+'2 CONTEXTO E IDENTIFICACIÓN'!E1</f>
        <v>SE-FO-007</v>
      </c>
      <c r="AD1" s="76"/>
      <c r="AE1" s="76"/>
      <c r="AF1" s="76"/>
      <c r="AG1" s="76"/>
      <c r="AH1" s="76"/>
    </row>
    <row r="2" spans="1:36" s="75" customFormat="1" ht="36" customHeight="1" x14ac:dyDescent="0.2">
      <c r="A2" s="431"/>
      <c r="B2" s="437"/>
      <c r="C2" s="50" t="str">
        <f>+'2 CONTEXTO E IDENTIFICACIÓN'!D2</f>
        <v>VERSIÓN:</v>
      </c>
      <c r="D2" s="74" t="str">
        <f>+'2 CONTEXTO E IDENTIFICACIÓN'!E2</f>
        <v>12</v>
      </c>
      <c r="E2" s="77"/>
      <c r="F2" s="77"/>
      <c r="G2" s="77"/>
      <c r="H2" s="9"/>
      <c r="I2" s="240" t="str">
        <f>+'2 CONTEXTO E IDENTIFICACIÓN'!$G$4</f>
        <v>Elaboración o Actualización:</v>
      </c>
      <c r="J2" s="258">
        <f>+IF('2 CONTEXTO E IDENTIFICACIÓN'!$H$4="","",'2 CONTEXTO E IDENTIFICACIÓN'!$H$4)</f>
        <v>45825</v>
      </c>
      <c r="K2" s="20"/>
      <c r="L2" s="20"/>
      <c r="M2" s="78"/>
      <c r="N2" s="77"/>
      <c r="AD2" s="76"/>
      <c r="AE2" s="76"/>
      <c r="AF2" s="76"/>
      <c r="AG2" s="76"/>
      <c r="AH2" s="76"/>
    </row>
    <row r="3" spans="1:36" s="75" customFormat="1" ht="27.95" customHeight="1" x14ac:dyDescent="0.2">
      <c r="A3" s="79"/>
      <c r="B3" s="77"/>
      <c r="C3" s="52"/>
      <c r="D3" s="78"/>
      <c r="E3" s="77"/>
      <c r="F3" s="77"/>
      <c r="G3" s="77"/>
      <c r="I3" s="243" t="str">
        <f>+'2 CONTEXTO E IDENTIFICACIÓN'!$E$5</f>
        <v>Vigencia del:</v>
      </c>
      <c r="J3" s="241">
        <f>+IF('2 CONTEXTO E IDENTIFICACIÓN'!$F$5="","",'2 CONTEXTO E IDENTIFICACIÓN'!$F$5)</f>
        <v>46024</v>
      </c>
      <c r="K3" s="242" t="s">
        <v>111</v>
      </c>
      <c r="L3" s="239">
        <f>+IF('2 CONTEXTO E IDENTIFICACIÓN'!$H$5="","",'2 CONTEXTO E IDENTIFICACIÓN'!$H$5)</f>
        <v>46387</v>
      </c>
      <c r="M3" s="78"/>
      <c r="N3" s="77"/>
      <c r="AD3" s="76"/>
      <c r="AE3" s="76"/>
      <c r="AF3" s="76"/>
      <c r="AG3" s="76"/>
      <c r="AH3" s="76"/>
    </row>
    <row r="4" spans="1:36" s="75" customFormat="1" ht="15" x14ac:dyDescent="0.2">
      <c r="A4" s="19" t="s">
        <v>158</v>
      </c>
      <c r="B4" s="421" t="str">
        <f>+IF('2 CONTEXTO E IDENTIFICACIÓN'!$C$4="","",'2 CONTEXTO E IDENTIFICACIÓN'!$C$4)</f>
        <v>Beneficencia del Valle del Cauca</v>
      </c>
      <c r="C4" s="421"/>
      <c r="D4" s="421"/>
      <c r="AD4" s="76"/>
      <c r="AE4" s="76"/>
      <c r="AF4" s="76"/>
      <c r="AG4" s="76"/>
      <c r="AH4" s="76"/>
    </row>
    <row r="5" spans="1:36" s="75" customFormat="1" ht="22.5" customHeight="1" thickBot="1" x14ac:dyDescent="0.25">
      <c r="A5" s="19" t="s">
        <v>156</v>
      </c>
      <c r="B5" s="421" t="str">
        <f>+IF('2 CONTEXTO E IDENTIFICACIÓN'!$E$4="","",'2 CONTEXTO E IDENTIFICACIÓN'!$E$4)</f>
        <v>SEGUIMIENTO Y EVALUACIÓN</v>
      </c>
      <c r="C5" s="422"/>
      <c r="D5" s="422"/>
      <c r="AD5" s="76"/>
      <c r="AE5" s="76"/>
      <c r="AF5" s="76"/>
      <c r="AG5" s="76"/>
      <c r="AH5" s="76"/>
    </row>
    <row r="6" spans="1:36" s="75" customFormat="1" ht="15.75" thickBot="1" x14ac:dyDescent="0.25">
      <c r="A6" s="247"/>
      <c r="B6" s="246"/>
      <c r="C6" s="246"/>
      <c r="D6" s="78"/>
      <c r="G6" s="438" t="s">
        <v>22</v>
      </c>
      <c r="H6" s="439"/>
      <c r="I6" s="439"/>
      <c r="J6" s="439"/>
      <c r="K6" s="439"/>
      <c r="L6" s="439"/>
      <c r="M6" s="440"/>
      <c r="O6" s="80"/>
      <c r="P6" s="80"/>
      <c r="Q6" s="81"/>
      <c r="R6" s="429" t="s">
        <v>87</v>
      </c>
      <c r="S6" s="429"/>
      <c r="T6" s="429"/>
      <c r="U6" s="429"/>
      <c r="V6" s="430"/>
      <c r="AD6" s="76"/>
      <c r="AE6" s="76"/>
      <c r="AF6" s="76"/>
      <c r="AG6" s="76"/>
      <c r="AH6" s="76"/>
    </row>
    <row r="7" spans="1:36" x14ac:dyDescent="0.25">
      <c r="A7" s="82"/>
      <c r="B7" s="83"/>
      <c r="C7" s="432" t="s">
        <v>89</v>
      </c>
      <c r="D7" s="432"/>
      <c r="E7" s="432"/>
      <c r="F7" s="84"/>
      <c r="G7" s="85"/>
      <c r="H7" s="86"/>
      <c r="I7" s="429" t="s">
        <v>87</v>
      </c>
      <c r="J7" s="429"/>
      <c r="K7" s="429"/>
      <c r="L7" s="429"/>
      <c r="M7" s="430"/>
      <c r="N7" s="84"/>
      <c r="O7" s="88"/>
      <c r="P7" s="88"/>
      <c r="R7" s="89">
        <v>0.2</v>
      </c>
      <c r="S7" s="89">
        <v>0.4</v>
      </c>
      <c r="T7" s="89">
        <v>0.6</v>
      </c>
      <c r="U7" s="89">
        <v>0.8</v>
      </c>
      <c r="V7" s="90">
        <v>1</v>
      </c>
      <c r="W7" s="91"/>
      <c r="X7" s="91"/>
      <c r="Y7" s="91"/>
      <c r="Z7" s="91"/>
      <c r="AA7" s="91"/>
      <c r="AB7" s="91"/>
      <c r="AC7" s="91"/>
    </row>
    <row r="8" spans="1:36" ht="25.5" x14ac:dyDescent="0.2">
      <c r="A8" s="93" t="s">
        <v>0</v>
      </c>
      <c r="B8" s="94" t="s">
        <v>1</v>
      </c>
      <c r="C8" s="95" t="s">
        <v>2</v>
      </c>
      <c r="D8" s="95" t="s">
        <v>4</v>
      </c>
      <c r="E8" s="96" t="s">
        <v>124</v>
      </c>
      <c r="F8" s="84"/>
      <c r="G8" s="88"/>
      <c r="H8" s="97"/>
      <c r="I8" s="98" t="s">
        <v>65</v>
      </c>
      <c r="J8" s="98" t="s">
        <v>7</v>
      </c>
      <c r="K8" s="98" t="s">
        <v>5</v>
      </c>
      <c r="L8" s="98" t="s">
        <v>6</v>
      </c>
      <c r="M8" s="99" t="s">
        <v>73</v>
      </c>
      <c r="N8" s="84"/>
      <c r="O8" s="88"/>
      <c r="P8" s="88"/>
      <c r="Q8" s="100"/>
      <c r="R8" s="101" t="s">
        <v>65</v>
      </c>
      <c r="S8" s="101" t="s">
        <v>7</v>
      </c>
      <c r="T8" s="101" t="s">
        <v>5</v>
      </c>
      <c r="U8" s="101" t="s">
        <v>6</v>
      </c>
      <c r="V8" s="102" t="s">
        <v>73</v>
      </c>
      <c r="Y8" s="91"/>
      <c r="Z8" s="91"/>
      <c r="AA8" s="103"/>
      <c r="AB8" s="103"/>
      <c r="AC8" s="103"/>
      <c r="AD8" s="103"/>
      <c r="AE8" s="103"/>
      <c r="AF8" s="103"/>
      <c r="AG8" s="103"/>
      <c r="AH8" s="103"/>
      <c r="AI8" s="103"/>
      <c r="AJ8" s="103"/>
    </row>
    <row r="9" spans="1:36" ht="93"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06" t="str">
        <f>+'3 PROBABIL E IMPACTO INHERENTE'!F9</f>
        <v>Media</v>
      </c>
      <c r="D9" s="106" t="str">
        <f>+'3 PROBABIL E IMPACTO INHERENTE'!N9</f>
        <v>Mayor</v>
      </c>
      <c r="E9" s="105" t="str">
        <f>+IF(C9=$Q$9,IF(D9=$R$8,$R$9,IF(D9=$S$8,$S$9,IF(D9=$T$8,$T$9,IF(D9=$U$8,$U$9,IF(D9=$V$8,$V$9))))),IF(C9=$Q$10,IF(D9=$R$8,$R$10,IF(D9=$S$8,$S$10,IF(D9=$T$8,$T$10,IF(D9=$U$8,$U$10,IF(D9=$V$8,$V$10))))),IF(C9=$Q$11,IF(D9=$R$8,$R$11,IF(D9=$S$8,$S$11,IF(D9=$T$8,$T$11,IF(D9=$U$8,$U$11,IF(D9=$V$8,$V$11))))),IF(C9=$Q$12,IF(D9=$R$8,$R$12,IF(D9=$S$8,$S$12,IF(D9=$T$8,$T$12,IF(D9=$U$8,$U$12,IF(D9=$V$8,$V$12))))),IF(C9=$Q$13,IF(D9=$R$8,$R$13,IF(D9=$S$8,$S$13,IF(D9=$T$8,$T$13,IF(D9=$U$8,$U$13,IF(D9=$V$8,$V$13))))),"")))))</f>
        <v>Alto</v>
      </c>
      <c r="F9" s="107"/>
      <c r="G9" s="435" t="s">
        <v>54</v>
      </c>
      <c r="H9" s="98" t="s">
        <v>62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33" t="s">
        <v>54</v>
      </c>
      <c r="P9" s="110">
        <v>1</v>
      </c>
      <c r="Q9" s="101" t="s">
        <v>62</v>
      </c>
      <c r="R9" s="108" t="s">
        <v>85</v>
      </c>
      <c r="S9" s="108" t="s">
        <v>85</v>
      </c>
      <c r="T9" s="108" t="s">
        <v>85</v>
      </c>
      <c r="U9" s="108" t="s">
        <v>85</v>
      </c>
      <c r="V9" s="109" t="s">
        <v>84</v>
      </c>
      <c r="Y9" s="91"/>
      <c r="Z9" s="91"/>
      <c r="AA9" s="103"/>
      <c r="AB9" s="103"/>
      <c r="AC9" s="103"/>
      <c r="AD9" s="111"/>
      <c r="AE9" s="111"/>
      <c r="AF9" s="111"/>
      <c r="AG9" s="111"/>
      <c r="AH9" s="111"/>
      <c r="AI9" s="103"/>
      <c r="AJ9" s="103"/>
    </row>
    <row r="10" spans="1:36" ht="93"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06" t="str">
        <f>+'3 PROBABIL E IMPACTO INHERENTE'!F10</f>
        <v>Media</v>
      </c>
      <c r="D10" s="106" t="str">
        <f>+'3 PROBABIL E IMPACTO INHERENTE'!N10</f>
        <v>Moderado</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Moderado</v>
      </c>
      <c r="F10" s="107"/>
      <c r="G10" s="435"/>
      <c r="H10" s="98" t="s">
        <v>61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33"/>
      <c r="P10" s="110">
        <v>0.8</v>
      </c>
      <c r="Q10" s="101" t="s">
        <v>61</v>
      </c>
      <c r="R10" s="112" t="s">
        <v>5</v>
      </c>
      <c r="S10" s="112" t="s">
        <v>5</v>
      </c>
      <c r="T10" s="108" t="s">
        <v>85</v>
      </c>
      <c r="U10" s="108" t="s">
        <v>85</v>
      </c>
      <c r="V10" s="109" t="s">
        <v>84</v>
      </c>
      <c r="Y10" s="91"/>
      <c r="Z10" s="91"/>
      <c r="AA10" s="103"/>
      <c r="AB10" s="113"/>
      <c r="AC10" s="114"/>
      <c r="AD10" s="111"/>
      <c r="AE10" s="111"/>
      <c r="AF10" s="111"/>
      <c r="AG10" s="111"/>
      <c r="AH10" s="111"/>
      <c r="AI10" s="103"/>
      <c r="AJ10" s="103"/>
    </row>
    <row r="11" spans="1:36" ht="93"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06" t="str">
        <f>+'3 PROBABIL E IMPACTO INHERENTE'!F11</f>
        <v>Media</v>
      </c>
      <c r="D11" s="106" t="str">
        <f>+'3 PROBABIL E IMPACTO INHERENTE'!N11</f>
        <v>Moderado</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Moderado</v>
      </c>
      <c r="F11" s="107"/>
      <c r="G11" s="435"/>
      <c r="H11" s="98" t="s">
        <v>59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R2 R3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R1   R4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107"/>
      <c r="O11" s="433"/>
      <c r="P11" s="110">
        <v>0.6</v>
      </c>
      <c r="Q11" s="101" t="s">
        <v>59</v>
      </c>
      <c r="R11" s="112" t="s">
        <v>5</v>
      </c>
      <c r="S11" s="112" t="s">
        <v>5</v>
      </c>
      <c r="T11" s="112" t="s">
        <v>5</v>
      </c>
      <c r="U11" s="108" t="s">
        <v>85</v>
      </c>
      <c r="V11" s="109" t="s">
        <v>84</v>
      </c>
      <c r="Y11" s="91"/>
      <c r="Z11" s="91"/>
      <c r="AA11" s="103"/>
      <c r="AB11" s="113"/>
      <c r="AC11" s="114"/>
      <c r="AD11" s="111"/>
      <c r="AE11" s="111"/>
      <c r="AF11" s="111"/>
      <c r="AG11" s="111"/>
      <c r="AH11" s="115"/>
      <c r="AI11" s="103"/>
      <c r="AJ11" s="103"/>
    </row>
    <row r="12" spans="1:36" ht="123.75"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06" t="str">
        <f>+'3 PROBABIL E IMPACTO INHERENTE'!F12</f>
        <v>Media</v>
      </c>
      <c r="D12" s="106" t="str">
        <f>+'3 PROBABIL E IMPACTO INHERENTE'!N12</f>
        <v>Mayor</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7"/>
      <c r="G12" s="435"/>
      <c r="H12" s="98" t="s">
        <v>57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107"/>
      <c r="O12" s="433"/>
      <c r="P12" s="110">
        <v>0.4</v>
      </c>
      <c r="Q12" s="101" t="s">
        <v>57</v>
      </c>
      <c r="R12" s="116" t="s">
        <v>86</v>
      </c>
      <c r="S12" s="112" t="s">
        <v>5</v>
      </c>
      <c r="T12" s="112" t="s">
        <v>5</v>
      </c>
      <c r="U12" s="108" t="s">
        <v>85</v>
      </c>
      <c r="V12" s="109" t="s">
        <v>84</v>
      </c>
      <c r="Y12" s="91"/>
      <c r="Z12" s="91"/>
      <c r="AA12" s="103"/>
      <c r="AB12" s="113"/>
      <c r="AC12" s="114"/>
      <c r="AD12" s="111"/>
      <c r="AE12" s="111"/>
      <c r="AF12" s="111"/>
      <c r="AG12" s="115"/>
      <c r="AH12" s="111"/>
      <c r="AI12" s="103"/>
      <c r="AJ12" s="103"/>
    </row>
    <row r="13" spans="1:36" ht="30.6" customHeight="1" thickBot="1" x14ac:dyDescent="0.25">
      <c r="A13" s="104" t="str">
        <f>'2 CONTEXTO E IDENTIFICACIÓN'!A13</f>
        <v>R5</v>
      </c>
      <c r="B13" s="105" t="str">
        <f>+'2 CONTEXTO E IDENTIFICACIÓN'!F13</f>
        <v xml:space="preserve">  </v>
      </c>
      <c r="C13" s="106" t="str">
        <f>+'3 PROBABIL E IMPACTO INHERENTE'!F13</f>
        <v/>
      </c>
      <c r="D13" s="106" t="str">
        <f>+'3 PROBABIL E IMPACTO INHERENTE'!N13</f>
        <v/>
      </c>
      <c r="E13" s="105" t="str">
        <f t="shared" si="0"/>
        <v/>
      </c>
      <c r="F13" s="107"/>
      <c r="G13" s="436"/>
      <c r="H13" s="117" t="s">
        <v>55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34"/>
      <c r="P13" s="122">
        <v>0.2</v>
      </c>
      <c r="Q13" s="123" t="s">
        <v>55</v>
      </c>
      <c r="R13" s="118" t="s">
        <v>86</v>
      </c>
      <c r="S13" s="118" t="s">
        <v>86</v>
      </c>
      <c r="T13" s="119" t="s">
        <v>5</v>
      </c>
      <c r="U13" s="120" t="s">
        <v>85</v>
      </c>
      <c r="V13" s="121" t="s">
        <v>84</v>
      </c>
      <c r="Y13" s="91"/>
      <c r="Z13" s="91"/>
      <c r="AA13" s="103"/>
      <c r="AB13" s="113"/>
      <c r="AC13" s="114"/>
      <c r="AD13" s="111"/>
      <c r="AE13" s="111"/>
      <c r="AF13" s="111"/>
      <c r="AG13" s="124"/>
      <c r="AH13" s="111"/>
      <c r="AI13" s="103"/>
      <c r="AJ13" s="103"/>
    </row>
    <row r="14" spans="1:36" ht="30.6" customHeight="1" x14ac:dyDescent="0.2">
      <c r="A14" s="104" t="str">
        <f>'2 CONTEXTO E IDENTIFICACIÓN'!A14</f>
        <v>R6</v>
      </c>
      <c r="B14" s="105" t="str">
        <f>+'2 CONTEXTO E IDENTIFICACIÓN'!F14</f>
        <v xml:space="preserve">  </v>
      </c>
      <c r="C14" s="106" t="str">
        <f>+'3 PROBABIL E IMPACTO INHERENTE'!F14</f>
        <v/>
      </c>
      <c r="D14" s="106" t="str">
        <f>+'3 PROBABIL E IMPACTO INHERENTE'!N14</f>
        <v/>
      </c>
      <c r="E14" s="105" t="str">
        <f t="shared" si="0"/>
        <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42" customHeight="1" x14ac:dyDescent="0.2">
      <c r="A15" s="104" t="str">
        <f>'2 CONTEXTO E IDENTIFICACIÓN'!A15</f>
        <v>R7</v>
      </c>
      <c r="B15" s="105" t="str">
        <f>+'2 CONTEXTO E IDENTIFICACIÓN'!F15</f>
        <v xml:space="preserve">  </v>
      </c>
      <c r="C15" s="106" t="str">
        <f>+'3 PROBABIL E IMPACTO INHERENTE'!F15</f>
        <v/>
      </c>
      <c r="D15" s="106" t="str">
        <f>+'3 PROBABIL E IMPACTO INHERENTE'!N15</f>
        <v/>
      </c>
      <c r="E15" s="105" t="str">
        <f t="shared" si="0"/>
        <v/>
      </c>
      <c r="F15" s="107"/>
      <c r="G15" s="107"/>
      <c r="H15" s="107"/>
      <c r="I15" s="107"/>
      <c r="J15" s="107"/>
      <c r="K15" s="107"/>
      <c r="L15" s="107"/>
      <c r="M15" s="107"/>
      <c r="N15" s="107"/>
      <c r="R15" s="95" t="s">
        <v>88</v>
      </c>
      <c r="T15" s="91"/>
      <c r="U15" s="91"/>
      <c r="V15" s="91"/>
      <c r="W15" s="91"/>
      <c r="X15" s="91"/>
      <c r="Y15" s="91"/>
      <c r="Z15" s="91"/>
      <c r="AA15" s="103"/>
      <c r="AB15" s="113"/>
      <c r="AC15" s="103"/>
      <c r="AD15" s="114"/>
      <c r="AE15" s="114"/>
      <c r="AF15" s="114"/>
      <c r="AG15" s="114"/>
      <c r="AH15" s="114"/>
      <c r="AI15" s="103"/>
      <c r="AJ15" s="103"/>
    </row>
    <row r="16" spans="1:36" ht="30.6" customHeight="1" x14ac:dyDescent="0.2">
      <c r="A16" s="104" t="str">
        <f>'2 CONTEXTO E IDENTIFICACIÓN'!A16</f>
        <v>R8</v>
      </c>
      <c r="B16" s="105" t="str">
        <f>+'2 CONTEXTO E IDENTIFICACIÓN'!F16</f>
        <v xml:space="preserve">  </v>
      </c>
      <c r="C16" s="106" t="str">
        <f>+'3 PROBABIL E IMPACTO INHERENTE'!F16</f>
        <v/>
      </c>
      <c r="D16" s="106" t="str">
        <f>+'3 PROBABIL E IMPACTO INHERENTE'!N16</f>
        <v/>
      </c>
      <c r="E16" s="105" t="str">
        <f t="shared" si="0"/>
        <v/>
      </c>
      <c r="F16" s="107"/>
      <c r="G16" s="107"/>
      <c r="H16" s="107"/>
      <c r="I16" s="107"/>
      <c r="J16" s="107"/>
      <c r="K16" s="107"/>
      <c r="L16" s="107"/>
      <c r="M16" s="107"/>
      <c r="N16" s="107"/>
      <c r="R16" s="125" t="s">
        <v>84</v>
      </c>
      <c r="T16" s="91"/>
      <c r="U16" s="91"/>
      <c r="V16" s="91"/>
      <c r="W16" s="91"/>
      <c r="X16" s="91"/>
      <c r="Y16" s="91"/>
      <c r="Z16" s="91"/>
      <c r="AA16" s="103"/>
      <c r="AB16" s="103"/>
      <c r="AC16" s="103"/>
      <c r="AD16" s="111"/>
      <c r="AE16" s="111"/>
      <c r="AF16" s="111"/>
      <c r="AG16" s="111"/>
      <c r="AH16" s="111"/>
      <c r="AI16" s="103"/>
      <c r="AJ16" s="103"/>
    </row>
    <row r="17" spans="1:36" ht="30.6" customHeight="1" x14ac:dyDescent="0.2">
      <c r="A17" s="104" t="str">
        <f>'2 CONTEXTO E IDENTIFICACIÓN'!A17</f>
        <v>R9</v>
      </c>
      <c r="B17" s="105" t="str">
        <f>+'2 CONTEXTO E IDENTIFICACIÓN'!F17</f>
        <v xml:space="preserve">  </v>
      </c>
      <c r="C17" s="106" t="str">
        <f>+'3 PROBABIL E IMPACTO INHERENTE'!F17</f>
        <v/>
      </c>
      <c r="D17" s="106" t="str">
        <f>+'3 PROBABIL E IMPACTO INHERENTE'!N17</f>
        <v/>
      </c>
      <c r="E17" s="105" t="str">
        <f t="shared" si="0"/>
        <v/>
      </c>
      <c r="F17" s="107"/>
      <c r="G17" s="107"/>
      <c r="H17" s="107"/>
      <c r="I17" s="107"/>
      <c r="J17" s="107"/>
      <c r="K17" s="107"/>
      <c r="L17" s="107"/>
      <c r="M17" s="107"/>
      <c r="N17" s="107"/>
      <c r="R17" s="108" t="s">
        <v>85</v>
      </c>
      <c r="S17" s="91"/>
      <c r="T17" s="91"/>
      <c r="U17" s="91"/>
      <c r="V17" s="91"/>
      <c r="W17" s="91"/>
      <c r="X17" s="91"/>
      <c r="Y17" s="91"/>
      <c r="Z17" s="91"/>
      <c r="AA17" s="103"/>
      <c r="AB17" s="103"/>
      <c r="AC17" s="103"/>
      <c r="AD17" s="111"/>
      <c r="AE17" s="111"/>
      <c r="AF17" s="111"/>
      <c r="AG17" s="111"/>
      <c r="AH17" s="111"/>
      <c r="AI17" s="103"/>
      <c r="AJ17" s="103"/>
    </row>
    <row r="18" spans="1:36" ht="30.6" customHeight="1" x14ac:dyDescent="0.2">
      <c r="A18" s="104" t="str">
        <f>'2 CONTEXTO E IDENTIFICACIÓN'!A18</f>
        <v>R10</v>
      </c>
      <c r="B18" s="105" t="str">
        <f>+'2 CONTEXTO E IDENTIFICACIÓN'!F18</f>
        <v xml:space="preserve">  </v>
      </c>
      <c r="C18" s="106" t="str">
        <f>+'3 PROBABIL E IMPACTO INHERENTE'!F18</f>
        <v/>
      </c>
      <c r="D18" s="106" t="str">
        <f>+'3 PROBABIL E IMPACTO INHERENTE'!N18</f>
        <v/>
      </c>
      <c r="E18" s="105" t="str">
        <f t="shared" si="0"/>
        <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6" customHeight="1" x14ac:dyDescent="0.2">
      <c r="A19" s="104" t="str">
        <f>'2 CONTEXTO E IDENTIFICACIÓN'!A19</f>
        <v>R11</v>
      </c>
      <c r="B19" s="105" t="str">
        <f>+'2 CONTEXTO E IDENTIFICACIÓN'!F19</f>
        <v xml:space="preserve">  </v>
      </c>
      <c r="C19" s="106" t="str">
        <f>+'3 PROBABIL E IMPACTO INHERENTE'!F19</f>
        <v/>
      </c>
      <c r="D19" s="106" t="str">
        <f>+'3 PROBABIL E IMPACTO INHERENTE'!N19</f>
        <v/>
      </c>
      <c r="E19" s="105" t="str">
        <f t="shared" si="0"/>
        <v/>
      </c>
      <c r="F19" s="107"/>
      <c r="G19" s="107"/>
      <c r="H19" s="107"/>
      <c r="I19" s="107"/>
      <c r="J19" s="107"/>
      <c r="K19" s="107"/>
      <c r="L19" s="107"/>
      <c r="M19" s="107"/>
      <c r="N19" s="107"/>
      <c r="Q19" s="126"/>
      <c r="R19" s="116" t="s">
        <v>86</v>
      </c>
      <c r="Y19" s="126"/>
      <c r="Z19" s="126"/>
      <c r="AA19" s="103"/>
      <c r="AB19" s="103"/>
      <c r="AC19" s="103"/>
      <c r="AD19" s="111"/>
      <c r="AE19" s="111"/>
      <c r="AF19" s="111"/>
      <c r="AG19" s="111"/>
      <c r="AH19" s="111"/>
      <c r="AI19" s="103"/>
      <c r="AJ19" s="103"/>
    </row>
    <row r="20" spans="1:36" ht="30.6" customHeight="1" x14ac:dyDescent="0.2">
      <c r="A20" s="104" t="str">
        <f>'2 CONTEXTO E IDENTIFICACIÓN'!A20</f>
        <v>R12</v>
      </c>
      <c r="B20" s="105" t="str">
        <f>+'2 CONTEXTO E IDENTIFICACIÓN'!F20</f>
        <v xml:space="preserve">  </v>
      </c>
      <c r="C20" s="106" t="str">
        <f>+'3 PROBABIL E IMPACTO INHERENTE'!F20</f>
        <v/>
      </c>
      <c r="D20" s="106" t="str">
        <f>+'3 PROBABIL E IMPACTO INHERENTE'!N20</f>
        <v/>
      </c>
      <c r="E20" s="105" t="str">
        <f t="shared" si="0"/>
        <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6" customHeight="1" x14ac:dyDescent="0.2">
      <c r="A21" s="104" t="str">
        <f>'2 CONTEXTO E IDENTIFICACIÓN'!A21</f>
        <v>R13</v>
      </c>
      <c r="B21" s="105" t="str">
        <f>+'2 CONTEXTO E IDENTIFICACIÓN'!F21</f>
        <v xml:space="preserve">  </v>
      </c>
      <c r="C21" s="106" t="str">
        <f>+'3 PROBABIL E IMPACTO INHERENTE'!F21</f>
        <v/>
      </c>
      <c r="D21" s="106" t="str">
        <f>+'3 PROBABIL E IMPACTO INHERENTE'!N21</f>
        <v/>
      </c>
      <c r="E21" s="105" t="str">
        <f t="shared" si="0"/>
        <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6" customHeight="1" x14ac:dyDescent="0.2">
      <c r="A22" s="104" t="str">
        <f>'2 CONTEXTO E IDENTIFICACIÓN'!A22</f>
        <v>R14</v>
      </c>
      <c r="B22" s="105" t="str">
        <f>+'2 CONTEXTO E IDENTIFICACIÓN'!F22</f>
        <v xml:space="preserve">  </v>
      </c>
      <c r="C22" s="106" t="str">
        <f>+'3 PROBABIL E IMPACTO INHERENTE'!F22</f>
        <v/>
      </c>
      <c r="D22" s="106" t="str">
        <f>+'3 PROBABIL E IMPACTO INHERENTE'!N22</f>
        <v/>
      </c>
      <c r="E22" s="105" t="str">
        <f t="shared" si="0"/>
        <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6" customHeight="1" x14ac:dyDescent="0.2">
      <c r="A23" s="104" t="str">
        <f>'2 CONTEXTO E IDENTIFICACIÓN'!A23</f>
        <v>R15</v>
      </c>
      <c r="B23" s="105" t="str">
        <f>+'2 CONTEXTO E IDENTIFICACIÓN'!F23</f>
        <v xml:space="preserve">  </v>
      </c>
      <c r="C23" s="106" t="str">
        <f>+'3 PROBABIL E IMPACTO INHERENTE'!F23</f>
        <v/>
      </c>
      <c r="D23" s="106" t="str">
        <f>+'3 PROBABIL E IMPACTO INHERENTE'!N23</f>
        <v/>
      </c>
      <c r="E23" s="105" t="str">
        <f t="shared" si="0"/>
        <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6" customHeight="1" x14ac:dyDescent="0.2">
      <c r="A24" s="104" t="str">
        <f>'2 CONTEXTO E IDENTIFICACIÓN'!A24</f>
        <v>R16</v>
      </c>
      <c r="B24" s="105" t="str">
        <f>+'2 CONTEXTO E IDENTIFICACIÓN'!F24</f>
        <v xml:space="preserve">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6" customHeight="1" x14ac:dyDescent="0.25">
      <c r="A25" s="104" t="str">
        <f>'2 CONTEXTO E IDENTIFICACIÓN'!A25</f>
        <v>R17</v>
      </c>
      <c r="B25" s="105" t="str">
        <f>+'2 CONTEXTO E IDENTIFICACIÓN'!F25</f>
        <v xml:space="preserve">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6" customHeight="1" x14ac:dyDescent="0.25">
      <c r="A26" s="104" t="str">
        <f>'2 CONTEXTO E IDENTIFICACIÓN'!A26</f>
        <v>R18</v>
      </c>
      <c r="B26" s="105" t="str">
        <f>+'2 CONTEXTO E IDENTIFICACIÓN'!F26</f>
        <v xml:space="preserve">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6" customHeight="1" x14ac:dyDescent="0.25">
      <c r="A27" s="104" t="str">
        <f>'2 CONTEXTO E IDENTIFICACIÓN'!A27</f>
        <v>R19</v>
      </c>
      <c r="B27" s="105" t="str">
        <f>+'2 CONTEXTO E IDENTIFICACIÓN'!F27</f>
        <v xml:space="preserve">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6" customHeight="1" x14ac:dyDescent="0.25">
      <c r="A28" s="104" t="str">
        <f>'2 CONTEXTO E IDENTIFICACIÓN'!A28</f>
        <v>R20</v>
      </c>
      <c r="B28" s="105" t="str">
        <f>+'2 CONTEXTO E IDENTIFICACIÓN'!F28</f>
        <v xml:space="preserve">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45" customHeight="1" x14ac:dyDescent="0.25">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25">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25">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25">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25">
      <c r="Y33" s="92"/>
      <c r="Z33" s="92"/>
      <c r="AA33" s="92"/>
      <c r="AB33" s="92"/>
      <c r="AC33" s="92"/>
    </row>
    <row r="34" spans="25:29" s="87" customFormat="1" ht="19.5" customHeight="1" x14ac:dyDescent="0.25">
      <c r="Y34" s="92"/>
      <c r="Z34" s="92"/>
      <c r="AA34" s="92"/>
      <c r="AB34" s="92"/>
      <c r="AC34" s="92"/>
    </row>
    <row r="35" spans="25:29" s="87" customFormat="1" ht="19.5" customHeight="1" x14ac:dyDescent="0.25">
      <c r="Y35" s="92"/>
      <c r="Z35" s="92"/>
      <c r="AA35" s="92"/>
      <c r="AB35" s="92"/>
      <c r="AC35" s="92"/>
    </row>
  </sheetData>
  <sheetProtection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173" priority="6" operator="equal">
      <formula>$Q$13</formula>
    </cfRule>
    <cfRule type="cellIs" dxfId="172" priority="7" operator="equal">
      <formula>$Q$12</formula>
    </cfRule>
    <cfRule type="cellIs" dxfId="171" priority="8" operator="equal">
      <formula>$Q$11</formula>
    </cfRule>
    <cfRule type="cellIs" dxfId="170" priority="9" operator="equal">
      <formula>$Q$10</formula>
    </cfRule>
    <cfRule type="cellIs" dxfId="169" priority="10" operator="equal">
      <formula>$Q$9</formula>
    </cfRule>
  </conditionalFormatting>
  <conditionalFormatting sqref="D9:D28">
    <cfRule type="cellIs" dxfId="168" priority="1" operator="equal">
      <formula>$R$8</formula>
    </cfRule>
    <cfRule type="cellIs" dxfId="167" priority="2" operator="equal">
      <formula>$S$8</formula>
    </cfRule>
    <cfRule type="cellIs" dxfId="166" priority="3" operator="equal">
      <formula>$T$8</formula>
    </cfRule>
    <cfRule type="cellIs" dxfId="165" priority="4" operator="equal">
      <formula>$U$8</formula>
    </cfRule>
    <cfRule type="cellIs" dxfId="164" priority="5" operator="equal">
      <formula>$V$8</formula>
    </cfRule>
  </conditionalFormatting>
  <conditionalFormatting sqref="E9:E28">
    <cfRule type="cellIs" dxfId="163" priority="102" operator="equal">
      <formula>$R$16</formula>
    </cfRule>
    <cfRule type="cellIs" dxfId="162" priority="103" operator="equal">
      <formula>$R$17</formula>
    </cfRule>
    <cfRule type="cellIs" dxfId="161" priority="104" operator="equal">
      <formula>$R$18</formula>
    </cfRule>
    <cfRule type="cellIs" dxfId="16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91"/>
  <sheetViews>
    <sheetView showGridLines="0" tabSelected="1" view="pageBreakPreview" zoomScale="70" zoomScaleNormal="10" zoomScaleSheetLayoutView="70" workbookViewId="0">
      <pane xSplit="1" ySplit="7" topLeftCell="B8" activePane="bottomRight" state="frozen"/>
      <selection pane="topRight" activeCell="B1" sqref="B1"/>
      <selection pane="bottomLeft" activeCell="A7" sqref="A7"/>
      <selection pane="bottomRight" activeCell="Q27" sqref="Q27"/>
    </sheetView>
  </sheetViews>
  <sheetFormatPr baseColWidth="10" defaultColWidth="11.42578125" defaultRowHeight="14.25" x14ac:dyDescent="0.25"/>
  <cols>
    <col min="1" max="1" width="19.42578125" style="55" customWidth="1"/>
    <col min="2" max="2" width="24.7109375" style="55" customWidth="1"/>
    <col min="3" max="3" width="15.5703125" style="55" customWidth="1"/>
    <col min="4" max="4" width="11.5703125" style="55" customWidth="1"/>
    <col min="5" max="5" width="10.140625" style="55" customWidth="1"/>
    <col min="6" max="6" width="17.5703125" style="55" customWidth="1"/>
    <col min="7" max="7" width="21.85546875" style="55" customWidth="1"/>
    <col min="8" max="8" width="31.140625" style="55" customWidth="1"/>
    <col min="9" max="9" width="40.28515625" style="515" customWidth="1"/>
    <col min="10" max="10" width="15.42578125" style="55" customWidth="1"/>
    <col min="11" max="12" width="12.140625" style="67" customWidth="1"/>
    <col min="13" max="13" width="18.85546875" style="55" customWidth="1"/>
    <col min="14" max="14" width="12.140625" style="67" customWidth="1"/>
    <col min="15" max="15" width="14.140625" style="67" customWidth="1"/>
    <col min="16" max="16" width="12.140625" style="67" customWidth="1"/>
    <col min="17" max="17" width="13" style="67" customWidth="1"/>
    <col min="18" max="18" width="13.5703125" style="329" customWidth="1"/>
    <col min="19" max="19" width="13.42578125" style="329" customWidth="1"/>
    <col min="20" max="20" width="12.7109375" style="329" customWidth="1"/>
    <col min="21" max="21" width="16.5703125" style="164" customWidth="1"/>
    <col min="22" max="22" width="14.5703125" style="164" customWidth="1"/>
    <col min="23" max="23" width="11.42578125" style="55"/>
    <col min="24" max="24" width="21.7109375" style="10" customWidth="1"/>
    <col min="25" max="25" width="7.42578125" style="10" bestFit="1" customWidth="1"/>
    <col min="26" max="26" width="8.42578125" style="10" bestFit="1" customWidth="1"/>
    <col min="27" max="16384" width="11.42578125" style="55"/>
  </cols>
  <sheetData>
    <row r="1" spans="1:26" s="51" customFormat="1" ht="24" customHeight="1" x14ac:dyDescent="0.2">
      <c r="A1" s="419"/>
      <c r="B1" s="452" t="str">
        <f>+'2 CONTEXTO E IDENTIFICACIÓN'!C1</f>
        <v>MAPA DE RIESGOS</v>
      </c>
      <c r="C1" s="50" t="str">
        <f>+'2 CONTEXTO E IDENTIFICACIÓN'!D1</f>
        <v>CÓDIGO:</v>
      </c>
      <c r="D1" s="50" t="str">
        <f>+'2 CONTEXTO E IDENTIFICACIÓN'!E1</f>
        <v>SE-FO-007</v>
      </c>
      <c r="F1" s="9"/>
      <c r="G1" s="240" t="str">
        <f>+'2 CONTEXTO E IDENTIFICACIÓN'!$G$4</f>
        <v>Elaboración o Actualización:</v>
      </c>
      <c r="H1" s="258">
        <f>+IF('2 CONTEXTO E IDENTIFICACIÓN'!$H$4="","",'2 CONTEXTO E IDENTIFICACIÓN'!$H$4)</f>
        <v>45825</v>
      </c>
      <c r="I1" s="511"/>
      <c r="J1" s="20"/>
      <c r="K1" s="20"/>
      <c r="L1" s="54"/>
      <c r="M1" s="53"/>
      <c r="N1" s="54"/>
      <c r="O1" s="54"/>
      <c r="P1" s="54"/>
      <c r="Q1" s="54"/>
      <c r="R1" s="321"/>
      <c r="S1" s="54"/>
      <c r="T1" s="54"/>
      <c r="U1" s="164"/>
      <c r="V1" s="164"/>
      <c r="W1" s="55"/>
      <c r="X1" s="10"/>
      <c r="Y1" s="10"/>
      <c r="Z1" s="10"/>
    </row>
    <row r="2" spans="1:26" s="51" customFormat="1" ht="24" customHeight="1" x14ac:dyDescent="0.2">
      <c r="A2" s="419"/>
      <c r="B2" s="453"/>
      <c r="C2" s="50" t="str">
        <f>+'2 CONTEXTO E IDENTIFICACIÓN'!D2</f>
        <v>VERSIÓN:</v>
      </c>
      <c r="D2" s="50" t="str">
        <f>+'2 CONTEXTO E IDENTIFICACIÓN'!E2</f>
        <v>12</v>
      </c>
      <c r="G2" s="243" t="str">
        <f>+'2 CONTEXTO E IDENTIFICACIÓN'!$E$5</f>
        <v>Vigencia del:</v>
      </c>
      <c r="H2" s="241">
        <f>+IF('2 CONTEXTO E IDENTIFICACIÓN'!$F$5="","",'2 CONTEXTO E IDENTIFICACIÓN'!$F$5)</f>
        <v>46024</v>
      </c>
      <c r="I2" s="242" t="s">
        <v>111</v>
      </c>
      <c r="J2" s="239">
        <f>+IF('2 CONTEXTO E IDENTIFICACIÓN'!$H$5="","",'2 CONTEXTO E IDENTIFICACIÓN'!$H$5)</f>
        <v>46387</v>
      </c>
      <c r="L2" s="57"/>
      <c r="M2" s="56"/>
      <c r="N2" s="57"/>
      <c r="O2" s="57"/>
      <c r="P2" s="57"/>
      <c r="Q2" s="57"/>
      <c r="R2" s="321"/>
      <c r="S2" s="54"/>
      <c r="T2" s="324"/>
      <c r="U2" s="164"/>
      <c r="V2" s="320"/>
      <c r="W2" s="55"/>
      <c r="X2" s="9"/>
      <c r="Y2" s="9"/>
      <c r="Z2" s="9"/>
    </row>
    <row r="3" spans="1:26" s="51" customFormat="1" ht="15.75" thickBot="1" x14ac:dyDescent="0.25">
      <c r="A3" s="19" t="s">
        <v>158</v>
      </c>
      <c r="B3" s="421" t="str">
        <f>+IF('2 CONTEXTO E IDENTIFICACIÓN'!$C$4="","",'2 CONTEXTO E IDENTIFICACIÓN'!$C$4)</f>
        <v>Beneficencia del Valle del Cauca</v>
      </c>
      <c r="C3" s="421"/>
      <c r="D3" s="421"/>
      <c r="E3" s="58"/>
      <c r="G3" s="58"/>
      <c r="H3" s="58"/>
      <c r="I3" s="512"/>
      <c r="J3" s="58"/>
      <c r="K3" s="59"/>
      <c r="L3" s="59"/>
      <c r="M3" s="58"/>
      <c r="N3" s="59"/>
      <c r="O3" s="59"/>
      <c r="P3" s="59"/>
      <c r="Q3" s="59"/>
      <c r="R3" s="325"/>
      <c r="S3" s="325"/>
      <c r="T3" s="325"/>
      <c r="U3" s="164"/>
      <c r="V3" s="164"/>
      <c r="W3" s="55"/>
      <c r="X3" s="9"/>
      <c r="Y3" s="9"/>
      <c r="Z3" s="9"/>
    </row>
    <row r="4" spans="1:26" s="61" customFormat="1" ht="16.5" customHeight="1" x14ac:dyDescent="0.25">
      <c r="A4" s="19" t="s">
        <v>156</v>
      </c>
      <c r="B4" s="421" t="str">
        <f>+IF('2 CONTEXTO E IDENTIFICACIÓN'!$E$4="","",'2 CONTEXTO E IDENTIFICACIÓN'!$E$4)</f>
        <v>SEGUIMIENTO Y EVALUACIÓN</v>
      </c>
      <c r="C4" s="422"/>
      <c r="D4" s="422"/>
      <c r="E4" s="60" t="s">
        <v>44</v>
      </c>
      <c r="F4" s="56" t="s">
        <v>45</v>
      </c>
      <c r="G4" s="60"/>
      <c r="H4" s="60"/>
      <c r="I4" s="513"/>
      <c r="R4" s="449" t="s">
        <v>200</v>
      </c>
      <c r="S4" s="449" t="s">
        <v>201</v>
      </c>
      <c r="T4" s="449" t="s">
        <v>202</v>
      </c>
      <c r="U4" s="164"/>
      <c r="V4" s="164"/>
      <c r="W4" s="55"/>
      <c r="X4" s="412" t="s">
        <v>270</v>
      </c>
      <c r="Y4" s="413"/>
      <c r="Z4" s="414"/>
    </row>
    <row r="5" spans="1:26" s="61" customFormat="1" ht="16.5" customHeight="1" x14ac:dyDescent="0.25">
      <c r="A5" s="247"/>
      <c r="B5" s="246"/>
      <c r="C5" s="246"/>
      <c r="D5" s="164"/>
      <c r="E5" s="60"/>
      <c r="F5" s="60"/>
      <c r="G5" s="60"/>
      <c r="H5" s="60"/>
      <c r="I5" s="513"/>
      <c r="J5" s="455" t="s">
        <v>110</v>
      </c>
      <c r="K5" s="455"/>
      <c r="L5" s="455"/>
      <c r="M5" s="455"/>
      <c r="N5" s="455"/>
      <c r="O5" s="455"/>
      <c r="P5" s="455"/>
      <c r="Q5" s="455"/>
      <c r="R5" s="450"/>
      <c r="S5" s="450"/>
      <c r="T5" s="450"/>
      <c r="U5" s="164"/>
      <c r="V5" s="164"/>
      <c r="W5" s="55"/>
      <c r="X5" s="28" t="s">
        <v>52</v>
      </c>
      <c r="Y5" s="29" t="s">
        <v>271</v>
      </c>
      <c r="Z5" s="30" t="s">
        <v>272</v>
      </c>
    </row>
    <row r="6" spans="1:26" ht="29.25" customHeight="1" x14ac:dyDescent="0.25">
      <c r="A6" s="441" t="s">
        <v>196</v>
      </c>
      <c r="B6" s="441" t="s">
        <v>195</v>
      </c>
      <c r="C6" s="441" t="s">
        <v>115</v>
      </c>
      <c r="D6" s="441" t="s">
        <v>116</v>
      </c>
      <c r="E6" s="456" t="s">
        <v>112</v>
      </c>
      <c r="F6" s="461" t="s">
        <v>174</v>
      </c>
      <c r="G6" s="462"/>
      <c r="H6" s="456"/>
      <c r="I6" s="514"/>
      <c r="J6" s="458" t="s">
        <v>105</v>
      </c>
      <c r="K6" s="459"/>
      <c r="L6" s="459"/>
      <c r="M6" s="459"/>
      <c r="N6" s="460"/>
      <c r="O6" s="458" t="s">
        <v>109</v>
      </c>
      <c r="P6" s="459"/>
      <c r="Q6" s="460"/>
      <c r="R6" s="451"/>
      <c r="S6" s="451"/>
      <c r="T6" s="451"/>
      <c r="X6" s="33" t="s">
        <v>55</v>
      </c>
      <c r="Y6" s="36">
        <v>0.01</v>
      </c>
      <c r="Z6" s="35">
        <v>0.2</v>
      </c>
    </row>
    <row r="7" spans="1:26" s="49" customFormat="1" ht="72" thickBot="1" x14ac:dyDescent="0.3">
      <c r="A7" s="454"/>
      <c r="B7" s="454"/>
      <c r="C7" s="442"/>
      <c r="D7" s="442"/>
      <c r="E7" s="457"/>
      <c r="F7" s="62" t="s">
        <v>273</v>
      </c>
      <c r="G7" s="163" t="s">
        <v>175</v>
      </c>
      <c r="H7" s="163" t="s">
        <v>176</v>
      </c>
      <c r="I7" s="163" t="s">
        <v>267</v>
      </c>
      <c r="J7" s="62" t="s">
        <v>90</v>
      </c>
      <c r="K7" s="63" t="s">
        <v>91</v>
      </c>
      <c r="L7" s="63" t="s">
        <v>114</v>
      </c>
      <c r="M7" s="62" t="s">
        <v>92</v>
      </c>
      <c r="N7" s="63" t="s">
        <v>93</v>
      </c>
      <c r="O7" s="63" t="s">
        <v>97</v>
      </c>
      <c r="P7" s="63" t="s">
        <v>3</v>
      </c>
      <c r="Q7" s="63" t="s">
        <v>102</v>
      </c>
      <c r="R7" s="63" t="s">
        <v>113</v>
      </c>
      <c r="S7" s="63" t="s">
        <v>117</v>
      </c>
      <c r="T7" s="314" t="s">
        <v>10</v>
      </c>
      <c r="U7" s="63" t="s">
        <v>268</v>
      </c>
      <c r="V7" s="63" t="s">
        <v>269</v>
      </c>
      <c r="X7" s="38" t="s">
        <v>57</v>
      </c>
      <c r="Y7" s="36">
        <v>0.21</v>
      </c>
      <c r="Z7" s="35">
        <v>0.4</v>
      </c>
    </row>
    <row r="8" spans="1:26" ht="76.5" customHeight="1" x14ac:dyDescent="0.25">
      <c r="A8" s="523" t="str">
        <f>'2 CONTEXTO E IDENTIFICACIÓN'!A9</f>
        <v>R1</v>
      </c>
      <c r="B8" s="526"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8" s="529">
        <f>+'3 PROBABIL E IMPACTO INHERENTE'!E9</f>
        <v>0.6</v>
      </c>
      <c r="D8" s="532">
        <f>+'3 PROBABIL E IMPACTO INHERENTE'!M9</f>
        <v>0.8</v>
      </c>
      <c r="E8" s="68">
        <v>1</v>
      </c>
      <c r="F8" s="335" t="s">
        <v>308</v>
      </c>
      <c r="G8" s="335" t="s">
        <v>309</v>
      </c>
      <c r="H8" s="335" t="s">
        <v>324</v>
      </c>
      <c r="I8" s="339" t="str">
        <f>+CONCATENATE(F8," ",G8," ",H8)</f>
        <v>El director de control interno notificará mediante oficio, la independencia administrativa, técnica y funcional de la Oficina de Control Interno, conforme a la normatividad vigente.</v>
      </c>
      <c r="J8" s="5" t="s">
        <v>108</v>
      </c>
      <c r="K8" s="64">
        <f>+IF(J8='11 FORMULAS'!$E$4,'11 FORMULAS'!$F$4,IF(J8='11 FORMULAS'!$E$5,'11 FORMULAS'!$F$5,IF(J8='11 FORMULAS'!$E$6,'11 FORMULAS'!$F$6,"")))</f>
        <v>0.1</v>
      </c>
      <c r="L8" s="64" t="str">
        <f>+IF(OR(J8='11 FORMULAS'!$O$4,J8='11 FORMULAS'!$O$5),'11 FORMULAS'!$P$5,IF(J8='11 FORMULAS'!$O$6,'11 FORMULAS'!$P$6,""))</f>
        <v>Impacto</v>
      </c>
      <c r="M8" s="5" t="s">
        <v>95</v>
      </c>
      <c r="N8" s="64">
        <f>+IF(M8='11 FORMULAS'!$H$4,'11 FORMULAS'!$I$4,IF(M8='11 FORMULAS'!$H$5,'11 FORMULAS'!$I$5,""))</f>
        <v>0.15</v>
      </c>
      <c r="O8" s="6" t="s">
        <v>98</v>
      </c>
      <c r="P8" s="6" t="s">
        <v>101</v>
      </c>
      <c r="Q8" s="6" t="s">
        <v>103</v>
      </c>
      <c r="R8" s="326">
        <f>+IFERROR(K8+N8,"")</f>
        <v>0.25</v>
      </c>
      <c r="S8" s="326">
        <f>IF(L8='11 FORMULAS'!$P$5,C8-(C8*R8),C8)</f>
        <v>0.6</v>
      </c>
      <c r="T8" s="326">
        <f>IF(L8='11 FORMULAS'!$P$6,D8-(D8*R8),D8)</f>
        <v>0.60000000000000009</v>
      </c>
      <c r="U8" s="535">
        <f>+IF(S11="","",S11)</f>
        <v>0.252</v>
      </c>
      <c r="V8" s="538">
        <f>+IF(T11="","",T11)</f>
        <v>0.45000000000000007</v>
      </c>
      <c r="X8" s="41" t="s">
        <v>59</v>
      </c>
      <c r="Y8" s="36">
        <v>0.41</v>
      </c>
      <c r="Z8" s="35">
        <v>0.6</v>
      </c>
    </row>
    <row r="9" spans="1:26" ht="108.75" customHeight="1" x14ac:dyDescent="0.25">
      <c r="A9" s="524"/>
      <c r="B9" s="527"/>
      <c r="C9" s="530"/>
      <c r="D9" s="533"/>
      <c r="E9" s="69">
        <v>2</v>
      </c>
      <c r="F9" s="336" t="s">
        <v>308</v>
      </c>
      <c r="G9" s="336" t="s">
        <v>325</v>
      </c>
      <c r="H9" s="336" t="s">
        <v>326</v>
      </c>
      <c r="I9" s="340" t="str">
        <f t="shared" ref="I9:I43" si="0">+CONCATENATE(F9," ",G9," ",H9)</f>
        <v xml:space="preserve">El director de control interno establecerá un procedimiento documentado que garantice que la programación, ejecución y comunicación de auditorías, seguimientos y evaluaciones sea definida exclusivamente por la Oficina de Control Interno </v>
      </c>
      <c r="J9" s="1" t="s">
        <v>106</v>
      </c>
      <c r="K9" s="65">
        <f>+IF(J9='11 FORMULAS'!$E$4,'11 FORMULAS'!$F$4,IF(J9='11 FORMULAS'!$E$5,'11 FORMULAS'!$F$5,IF(J9='11 FORMULAS'!$E$6,'11 FORMULAS'!$F$6,"")))</f>
        <v>0.25</v>
      </c>
      <c r="L9" s="65" t="str">
        <f>+IF(OR(J9='11 FORMULAS'!$O$4,J9='11 FORMULAS'!$O$5),'11 FORMULAS'!$P$5,IF(J9='11 FORMULAS'!$O$6,'11 FORMULAS'!$P$6,""))</f>
        <v>Probabilidad</v>
      </c>
      <c r="M9" s="1" t="s">
        <v>95</v>
      </c>
      <c r="N9" s="65">
        <f>+IF(M9='11 FORMULAS'!$H$4,'11 FORMULAS'!$I$4,IF(M9='11 FORMULAS'!$H$5,'11 FORMULAS'!$I$5,""))</f>
        <v>0.15</v>
      </c>
      <c r="O9" s="4" t="s">
        <v>99</v>
      </c>
      <c r="P9" s="4" t="s">
        <v>100</v>
      </c>
      <c r="Q9" s="4" t="s">
        <v>104</v>
      </c>
      <c r="R9" s="327">
        <f t="shared" ref="R9:R11" si="1">+IFERROR(K9+N9,"")</f>
        <v>0.4</v>
      </c>
      <c r="S9" s="327">
        <f>IF(L9='11 FORMULAS'!$P$5,S8-(S8*R9),S8)</f>
        <v>0.36</v>
      </c>
      <c r="T9" s="327">
        <f>IF(L9='11 FORMULAS'!$P$6,T8-(T8*R9),T8)</f>
        <v>0.60000000000000009</v>
      </c>
      <c r="U9" s="536"/>
      <c r="V9" s="539"/>
      <c r="X9" s="42" t="s">
        <v>61</v>
      </c>
      <c r="Y9" s="36">
        <v>0.61</v>
      </c>
      <c r="Z9" s="35">
        <v>0.8</v>
      </c>
    </row>
    <row r="10" spans="1:26" ht="114" customHeight="1" x14ac:dyDescent="0.25">
      <c r="A10" s="524"/>
      <c r="B10" s="527"/>
      <c r="C10" s="530"/>
      <c r="D10" s="533"/>
      <c r="E10" s="69">
        <v>3</v>
      </c>
      <c r="F10" s="337" t="s">
        <v>308</v>
      </c>
      <c r="G10" s="337" t="s">
        <v>309</v>
      </c>
      <c r="H10" s="337" t="s">
        <v>327</v>
      </c>
      <c r="I10" s="340" t="str">
        <f t="shared" si="0"/>
        <v>El director de control interno notificará mediante oficio, a la Alta Gerencia y a los Comités Institucionales de Coordinación de Control Interno y de Gestión y Desempeño cualquier situación que pueda afectar la independencia del ejercicio auditor.</v>
      </c>
      <c r="J10" s="1" t="s">
        <v>107</v>
      </c>
      <c r="K10" s="65">
        <f>+IF(J10='11 FORMULAS'!$E$4,'11 FORMULAS'!$F$4,IF(J10='11 FORMULAS'!$E$5,'11 FORMULAS'!$F$5,IF(J10='11 FORMULAS'!$E$6,'11 FORMULAS'!$F$6,"")))</f>
        <v>0.15</v>
      </c>
      <c r="L10" s="65" t="str">
        <f>+IF(OR(J10='11 FORMULAS'!$O$4,J10='11 FORMULAS'!$O$5),'11 FORMULAS'!$P$5,IF(J10='11 FORMULAS'!$O$6,'11 FORMULAS'!$P$6,""))</f>
        <v>Probabilidad</v>
      </c>
      <c r="M10" s="1" t="s">
        <v>95</v>
      </c>
      <c r="N10" s="65">
        <f>+IF(M10='11 FORMULAS'!$H$4,'11 FORMULAS'!$I$4,IF(M10='11 FORMULAS'!$H$5,'11 FORMULAS'!$I$5,""))</f>
        <v>0.15</v>
      </c>
      <c r="O10" s="4" t="s">
        <v>98</v>
      </c>
      <c r="P10" s="4" t="s">
        <v>100</v>
      </c>
      <c r="Q10" s="4" t="s">
        <v>103</v>
      </c>
      <c r="R10" s="327">
        <f>+IFERROR(K10+N10,"")</f>
        <v>0.3</v>
      </c>
      <c r="S10" s="327">
        <f>IF(L10='11 FORMULAS'!$P$5,S9-(S9*R10),S9)</f>
        <v>0.252</v>
      </c>
      <c r="T10" s="327">
        <f>IF(L10='11 FORMULAS'!$P$6,T9-(T9*R10),T9)</f>
        <v>0.60000000000000009</v>
      </c>
      <c r="U10" s="536"/>
      <c r="V10" s="539"/>
      <c r="X10" s="43" t="s">
        <v>62</v>
      </c>
      <c r="Y10" s="36">
        <v>0.81</v>
      </c>
      <c r="Z10" s="35">
        <v>1</v>
      </c>
    </row>
    <row r="11" spans="1:26" ht="103.5" customHeight="1" thickBot="1" x14ac:dyDescent="0.3">
      <c r="A11" s="524"/>
      <c r="B11" s="527"/>
      <c r="C11" s="530"/>
      <c r="D11" s="533"/>
      <c r="E11" s="70">
        <v>4</v>
      </c>
      <c r="F11" s="336" t="s">
        <v>308</v>
      </c>
      <c r="G11" s="338" t="s">
        <v>313</v>
      </c>
      <c r="H11" s="338" t="s">
        <v>328</v>
      </c>
      <c r="I11" s="341" t="str">
        <f t="shared" si="0"/>
        <v>El director de control interno socializará periódicamente en los comités institucionales el Plan Anual de Auditorías, Seguimientos y Evaluaciones, así como sus resultados, dejando trazabilidad de las decisiones adoptadas.</v>
      </c>
      <c r="J11" s="7" t="s">
        <v>108</v>
      </c>
      <c r="K11" s="66">
        <f>+IF(J11='11 FORMULAS'!$E$4,'11 FORMULAS'!$F$4,IF(J11='11 FORMULAS'!$E$5,'11 FORMULAS'!$F$5,IF(J11='11 FORMULAS'!$E$6,'11 FORMULAS'!$F$6,"")))</f>
        <v>0.1</v>
      </c>
      <c r="L11" s="66" t="str">
        <f>+IF(OR(J11='11 FORMULAS'!$O$4,J11='11 FORMULAS'!$O$5),'11 FORMULAS'!$P$5,IF(J11='11 FORMULAS'!$O$6,'11 FORMULAS'!$P$6,""))</f>
        <v>Impacto</v>
      </c>
      <c r="M11" s="7" t="s">
        <v>95</v>
      </c>
      <c r="N11" s="66">
        <f>+IF(M11='11 FORMULAS'!$H$4,'11 FORMULAS'!$I$4,IF(M11='11 FORMULAS'!$H$5,'11 FORMULAS'!$I$5,""))</f>
        <v>0.15</v>
      </c>
      <c r="O11" s="8" t="s">
        <v>98</v>
      </c>
      <c r="P11" s="8" t="s">
        <v>100</v>
      </c>
      <c r="Q11" s="8" t="s">
        <v>103</v>
      </c>
      <c r="R11" s="328">
        <f t="shared" si="1"/>
        <v>0.25</v>
      </c>
      <c r="S11" s="328">
        <f>IF(L11='11 FORMULAS'!$P$5,S10-(S10*R11),S10)</f>
        <v>0.252</v>
      </c>
      <c r="T11" s="328">
        <f>IF(L11='11 FORMULAS'!$P$6,T10-(T10*R11),T10)</f>
        <v>0.45000000000000007</v>
      </c>
      <c r="U11" s="536"/>
      <c r="V11" s="539"/>
      <c r="X11" s="44"/>
      <c r="Y11" s="45"/>
      <c r="Z11" s="46"/>
    </row>
    <row r="12" spans="1:26" ht="75" customHeight="1" thickBot="1" x14ac:dyDescent="0.3">
      <c r="A12" s="525"/>
      <c r="B12" s="528"/>
      <c r="C12" s="531"/>
      <c r="D12" s="534"/>
      <c r="E12" s="516">
        <v>5</v>
      </c>
      <c r="F12" s="336" t="s">
        <v>308</v>
      </c>
      <c r="G12" s="517" t="s">
        <v>329</v>
      </c>
      <c r="H12" s="517" t="s">
        <v>330</v>
      </c>
      <c r="I12" s="341" t="str">
        <f t="shared" si="0"/>
        <v>El director de control interno mantendrá  evidencia documental de todas las actuaciones de la Oficina de Control Interno, garantizando la trazabilidad y transparencia del proceso auditor.</v>
      </c>
      <c r="J12" s="518" t="s">
        <v>108</v>
      </c>
      <c r="K12" s="66">
        <f>+IF(J12='11 FORMULAS'!$E$4,'11 FORMULAS'!$F$4,IF(J12='11 FORMULAS'!$E$5,'11 FORMULAS'!$F$5,IF(J12='11 FORMULAS'!$E$6,'11 FORMULAS'!$F$6,"")))</f>
        <v>0.1</v>
      </c>
      <c r="L12" s="66" t="str">
        <f>+IF(OR(J12='11 FORMULAS'!$O$4,J12='11 FORMULAS'!$O$5),'11 FORMULAS'!$P$5,IF(J12='11 FORMULAS'!$O$6,'11 FORMULAS'!$P$6,""))</f>
        <v>Impacto</v>
      </c>
      <c r="M12" s="518" t="s">
        <v>95</v>
      </c>
      <c r="N12" s="66">
        <f>+IF(M12='11 FORMULAS'!$H$4,'11 FORMULAS'!$I$4,IF(M12='11 FORMULAS'!$H$5,'11 FORMULAS'!$I$5,""))</f>
        <v>0.15</v>
      </c>
      <c r="O12" s="519" t="s">
        <v>98</v>
      </c>
      <c r="P12" s="519" t="s">
        <v>100</v>
      </c>
      <c r="Q12" s="519" t="s">
        <v>103</v>
      </c>
      <c r="R12" s="328">
        <f t="shared" ref="R12" si="2">+IFERROR(K12+N12,"")</f>
        <v>0.25</v>
      </c>
      <c r="S12" s="328">
        <f>IF(L12='11 FORMULAS'!$P$5,S11-(S11*R12),S11)</f>
        <v>0.252</v>
      </c>
      <c r="T12" s="328">
        <f>IF(L12='11 FORMULAS'!$P$6,T11-(T11*R12),T11)</f>
        <v>0.33750000000000002</v>
      </c>
      <c r="U12" s="537"/>
      <c r="V12" s="540"/>
      <c r="X12" s="520"/>
      <c r="Y12" s="520"/>
      <c r="Z12" s="520"/>
    </row>
    <row r="13" spans="1:26" ht="92.25" customHeight="1" thickBot="1" x14ac:dyDescent="0.3">
      <c r="A13" s="523" t="str">
        <f>'2 CONTEXTO E IDENTIFICACIÓN'!A10</f>
        <v>R2</v>
      </c>
      <c r="B13" s="526"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3" s="529">
        <f>+'3 PROBABIL E IMPACTO INHERENTE'!E10</f>
        <v>0.6</v>
      </c>
      <c r="D13" s="532">
        <f>+'3 PROBABIL E IMPACTO INHERENTE'!M10</f>
        <v>0.6</v>
      </c>
      <c r="E13" s="68">
        <v>1</v>
      </c>
      <c r="F13" s="336" t="s">
        <v>308</v>
      </c>
      <c r="G13" s="335" t="s">
        <v>331</v>
      </c>
      <c r="H13" s="335" t="s">
        <v>332</v>
      </c>
      <c r="I13" s="341" t="str">
        <f t="shared" si="0"/>
        <v>El director de control interno verificará que en los estudios previos de contratación se incluyan de manera expresa las actividades macro del Plan Anual de Auditorías, Seguimientos y Evaluaciones.</v>
      </c>
      <c r="J13" s="5" t="s">
        <v>106</v>
      </c>
      <c r="K13" s="64">
        <f>+IF(J13='11 FORMULAS'!$E$4,'11 FORMULAS'!$F$4,IF(J13='11 FORMULAS'!$E$5,'11 FORMULAS'!$F$5,IF(J13='11 FORMULAS'!$E$6,'11 FORMULAS'!$F$6,"")))</f>
        <v>0.25</v>
      </c>
      <c r="L13" s="64" t="str">
        <f>+IF(OR(J13='11 FORMULAS'!$O$4,J13='11 FORMULAS'!$O$5),'11 FORMULAS'!$P$5,IF(J13='11 FORMULAS'!$O$6,'11 FORMULAS'!$P$6,""))</f>
        <v>Probabilidad</v>
      </c>
      <c r="M13" s="5" t="s">
        <v>95</v>
      </c>
      <c r="N13" s="64">
        <f>+IF(M13='11 FORMULAS'!$H$4,'11 FORMULAS'!$I$4,IF(M13='11 FORMULAS'!$H$5,'11 FORMULAS'!$I$5,""))</f>
        <v>0.15</v>
      </c>
      <c r="O13" s="6" t="s">
        <v>98</v>
      </c>
      <c r="P13" s="6" t="s">
        <v>100</v>
      </c>
      <c r="Q13" s="6" t="s">
        <v>103</v>
      </c>
      <c r="R13" s="326">
        <f>+IFERROR(K13+N13,"")</f>
        <v>0.4</v>
      </c>
      <c r="S13" s="326">
        <f>IF(L13='11 FORMULAS'!$P$5,C13-(C13*R13),C13)</f>
        <v>0.36</v>
      </c>
      <c r="T13" s="326">
        <f>IF(L13='11 FORMULAS'!$P$6,D13-(D13*R13),D13)</f>
        <v>0.6</v>
      </c>
      <c r="U13" s="535">
        <f>+IF(S16="","",S16)</f>
        <v>7.7759999999999996E-2</v>
      </c>
      <c r="V13" s="538">
        <f>+IF(T16="","",T16)</f>
        <v>0.6</v>
      </c>
      <c r="X13" s="322"/>
      <c r="Y13" s="323"/>
      <c r="Z13" s="323"/>
    </row>
    <row r="14" spans="1:26" ht="78" customHeight="1" thickBot="1" x14ac:dyDescent="0.3">
      <c r="A14" s="524"/>
      <c r="B14" s="527"/>
      <c r="C14" s="530"/>
      <c r="D14" s="533"/>
      <c r="E14" s="69">
        <v>2</v>
      </c>
      <c r="F14" s="336" t="s">
        <v>308</v>
      </c>
      <c r="G14" s="336" t="s">
        <v>310</v>
      </c>
      <c r="H14" s="336" t="s">
        <v>333</v>
      </c>
      <c r="I14" s="341" t="str">
        <f t="shared" si="0"/>
        <v>El director de control interno revisará y validar las hojas de vida del personal auditor, asegurando el cumplimiento del perfil, certificaciones y competencias requeridas.</v>
      </c>
      <c r="J14" s="1" t="s">
        <v>106</v>
      </c>
      <c r="K14" s="65">
        <f>+IF(J14='11 FORMULAS'!$E$4,'11 FORMULAS'!$F$4,IF(J14='11 FORMULAS'!$E$5,'11 FORMULAS'!$F$5,IF(J14='11 FORMULAS'!$E$6,'11 FORMULAS'!$F$6,"")))</f>
        <v>0.25</v>
      </c>
      <c r="L14" s="65" t="str">
        <f>+IF(OR(J14='11 FORMULAS'!$O$4,J14='11 FORMULAS'!$O$5),'11 FORMULAS'!$P$5,IF(J14='11 FORMULAS'!$O$6,'11 FORMULAS'!$P$6,""))</f>
        <v>Probabilidad</v>
      </c>
      <c r="M14" s="1" t="s">
        <v>95</v>
      </c>
      <c r="N14" s="65">
        <f>+IF(M14='11 FORMULAS'!$H$4,'11 FORMULAS'!$I$4,IF(M14='11 FORMULAS'!$H$5,'11 FORMULAS'!$I$5,""))</f>
        <v>0.15</v>
      </c>
      <c r="O14" s="4" t="s">
        <v>98</v>
      </c>
      <c r="P14" s="4" t="s">
        <v>100</v>
      </c>
      <c r="Q14" s="4" t="s">
        <v>103</v>
      </c>
      <c r="R14" s="327">
        <f t="shared" ref="R14" si="3">+IFERROR(K14+N14,"")</f>
        <v>0.4</v>
      </c>
      <c r="S14" s="327">
        <f>IF(L14='11 FORMULAS'!$P$5,S13-(S13*R14),S13)</f>
        <v>0.216</v>
      </c>
      <c r="T14" s="327">
        <f>IF(L14='11 FORMULAS'!$P$6,T13-(T13*R14),T13)</f>
        <v>0.6</v>
      </c>
      <c r="U14" s="536"/>
      <c r="V14" s="539"/>
      <c r="X14" s="322"/>
      <c r="Y14" s="323"/>
      <c r="Z14" s="323"/>
    </row>
    <row r="15" spans="1:26" ht="75" customHeight="1" thickBot="1" x14ac:dyDescent="0.3">
      <c r="A15" s="524"/>
      <c r="B15" s="527"/>
      <c r="C15" s="530"/>
      <c r="D15" s="533"/>
      <c r="E15" s="69">
        <v>3</v>
      </c>
      <c r="F15" s="336" t="s">
        <v>308</v>
      </c>
      <c r="G15" s="336" t="s">
        <v>309</v>
      </c>
      <c r="H15" s="336" t="s">
        <v>334</v>
      </c>
      <c r="I15" s="341" t="str">
        <f t="shared" si="0"/>
        <v>El director de control interno notificará oportunamente al Representante Legal cuando el personal seleccionado no cumpla con el perfil de auditor definido.</v>
      </c>
      <c r="J15" s="1" t="s">
        <v>106</v>
      </c>
      <c r="K15" s="65">
        <f>+IF(J15='11 FORMULAS'!$E$4,'11 FORMULAS'!$F$4,IF(J15='11 FORMULAS'!$E$5,'11 FORMULAS'!$F$5,IF(J15='11 FORMULAS'!$E$6,'11 FORMULAS'!$F$6,"")))</f>
        <v>0.25</v>
      </c>
      <c r="L15" s="65" t="str">
        <f>+IF(OR(J15='11 FORMULAS'!$O$4,J15='11 FORMULAS'!$O$5),'11 FORMULAS'!$P$5,IF(J15='11 FORMULAS'!$O$6,'11 FORMULAS'!$P$6,""))</f>
        <v>Probabilidad</v>
      </c>
      <c r="M15" s="1" t="s">
        <v>95</v>
      </c>
      <c r="N15" s="65">
        <f>+IF(M15='11 FORMULAS'!$H$4,'11 FORMULAS'!$I$4,IF(M15='11 FORMULAS'!$H$5,'11 FORMULAS'!$I$5,""))</f>
        <v>0.15</v>
      </c>
      <c r="O15" s="4" t="s">
        <v>99</v>
      </c>
      <c r="P15" s="4" t="s">
        <v>100</v>
      </c>
      <c r="Q15" s="4" t="s">
        <v>104</v>
      </c>
      <c r="R15" s="327">
        <f>+IFERROR(K15+N15,"")</f>
        <v>0.4</v>
      </c>
      <c r="S15" s="327">
        <f>IF(L15='11 FORMULAS'!$P$5,S14-(S14*R15),S14)</f>
        <v>0.12959999999999999</v>
      </c>
      <c r="T15" s="327">
        <f>IF(L15='11 FORMULAS'!$P$6,T14-(T14*R15),T14)</f>
        <v>0.6</v>
      </c>
      <c r="U15" s="536"/>
      <c r="V15" s="539"/>
      <c r="X15" s="322"/>
      <c r="Y15" s="323"/>
      <c r="Z15" s="323"/>
    </row>
    <row r="16" spans="1:26" ht="87.75" customHeight="1" thickBot="1" x14ac:dyDescent="0.3">
      <c r="A16" s="524"/>
      <c r="B16" s="527"/>
      <c r="C16" s="530"/>
      <c r="D16" s="533"/>
      <c r="E16" s="70">
        <v>4</v>
      </c>
      <c r="F16" s="336" t="s">
        <v>308</v>
      </c>
      <c r="G16" s="338" t="s">
        <v>335</v>
      </c>
      <c r="H16" s="338" t="s">
        <v>336</v>
      </c>
      <c r="I16" s="341" t="str">
        <f t="shared" si="0"/>
        <v>El director de control interno gestionará la no renovación de contratos de prestación de servicios cuando se evidencie incumplimiento del perfil o de las competencias técnicas exigidas.</v>
      </c>
      <c r="J16" s="7" t="s">
        <v>106</v>
      </c>
      <c r="K16" s="66">
        <f>+IF(J16='11 FORMULAS'!$E$4,'11 FORMULAS'!$F$4,IF(J16='11 FORMULAS'!$E$5,'11 FORMULAS'!$F$5,IF(J16='11 FORMULAS'!$E$6,'11 FORMULAS'!$F$6,"")))</f>
        <v>0.25</v>
      </c>
      <c r="L16" s="66" t="str">
        <f>+IF(OR(J16='11 FORMULAS'!$O$4,J16='11 FORMULAS'!$O$5),'11 FORMULAS'!$P$5,IF(J16='11 FORMULAS'!$O$6,'11 FORMULAS'!$P$6,""))</f>
        <v>Probabilidad</v>
      </c>
      <c r="M16" s="7" t="s">
        <v>95</v>
      </c>
      <c r="N16" s="66">
        <f>+IF(M16='11 FORMULAS'!$H$4,'11 FORMULAS'!$I$4,IF(M16='11 FORMULAS'!$H$5,'11 FORMULAS'!$I$5,""))</f>
        <v>0.15</v>
      </c>
      <c r="O16" s="8" t="s">
        <v>98</v>
      </c>
      <c r="P16" s="8" t="s">
        <v>100</v>
      </c>
      <c r="Q16" s="8" t="s">
        <v>103</v>
      </c>
      <c r="R16" s="328">
        <f t="shared" ref="R16" si="4">+IFERROR(K16+N16,"")</f>
        <v>0.4</v>
      </c>
      <c r="S16" s="328">
        <f>IF(L16='11 FORMULAS'!$P$5,S15-(S15*R16),S15)</f>
        <v>7.7759999999999996E-2</v>
      </c>
      <c r="T16" s="328">
        <f>IF(L16='11 FORMULAS'!$P$6,T15-(T15*R16),T15)</f>
        <v>0.6</v>
      </c>
      <c r="U16" s="536"/>
      <c r="V16" s="539"/>
    </row>
    <row r="17" spans="1:26" ht="80.25" customHeight="1" thickBot="1" x14ac:dyDescent="0.3">
      <c r="A17" s="525"/>
      <c r="B17" s="528"/>
      <c r="C17" s="531"/>
      <c r="D17" s="534"/>
      <c r="E17" s="516">
        <v>5</v>
      </c>
      <c r="F17" s="336" t="s">
        <v>308</v>
      </c>
      <c r="G17" s="517" t="s">
        <v>337</v>
      </c>
      <c r="H17" s="517" t="s">
        <v>338</v>
      </c>
      <c r="I17" s="521" t="str">
        <f t="shared" si="0"/>
        <v>El director de control interno implementará un plan de capacitación permanente para el personal de la Oficina de Control Interno, orientado al fortalecimiento del equipo auditor.</v>
      </c>
      <c r="J17" s="518" t="s">
        <v>106</v>
      </c>
      <c r="K17" s="66">
        <f>+IF(J17='11 FORMULAS'!$E$4,'11 FORMULAS'!$F$4,IF(J17='11 FORMULAS'!$E$5,'11 FORMULAS'!$F$5,IF(J17='11 FORMULAS'!$E$6,'11 FORMULAS'!$F$6,"")))</f>
        <v>0.25</v>
      </c>
      <c r="L17" s="66" t="str">
        <f>+IF(OR(J17='11 FORMULAS'!$O$4,J17='11 FORMULAS'!$O$5),'11 FORMULAS'!$P$5,IF(J17='11 FORMULAS'!$O$6,'11 FORMULAS'!$P$6,""))</f>
        <v>Probabilidad</v>
      </c>
      <c r="M17" s="518" t="s">
        <v>95</v>
      </c>
      <c r="N17" s="66">
        <f>+IF(M17='11 FORMULAS'!$H$4,'11 FORMULAS'!$I$4,IF(M17='11 FORMULAS'!$H$5,'11 FORMULAS'!$I$5,""))</f>
        <v>0.15</v>
      </c>
      <c r="O17" s="519" t="s">
        <v>99</v>
      </c>
      <c r="P17" s="519" t="s">
        <v>100</v>
      </c>
      <c r="Q17" s="519" t="s">
        <v>104</v>
      </c>
      <c r="R17" s="328">
        <f t="shared" ref="R17" si="5">+IFERROR(K17+N17,"")</f>
        <v>0.4</v>
      </c>
      <c r="S17" s="328">
        <f>IF(L17='11 FORMULAS'!$P$5,S16-(S16*R17),S16)</f>
        <v>4.6655999999999996E-2</v>
      </c>
      <c r="T17" s="328">
        <f>IF(L17='11 FORMULAS'!$P$6,T16-(T16*R17),T16)</f>
        <v>0.6</v>
      </c>
      <c r="U17" s="537"/>
      <c r="V17" s="540"/>
    </row>
    <row r="18" spans="1:26" ht="93.75" customHeight="1" x14ac:dyDescent="0.25">
      <c r="A18" s="523" t="str">
        <f>'2 CONTEXTO E IDENTIFICACIÓN'!A11</f>
        <v>R3</v>
      </c>
      <c r="B18" s="526" t="str">
        <f>+'2 CONTEXTO E IDENTIFICACIÓN'!F11</f>
        <v>Posibilidad de pérdida reputacional asociada a la insatisfacción de los grupos de valor, generada por errores, inconsistencias o deficiencias en la evaluación de la efectividad de los controles del Sistema de Control Interno</v>
      </c>
      <c r="C18" s="529">
        <f>+'3 PROBABIL E IMPACTO INHERENTE'!E11</f>
        <v>0.6</v>
      </c>
      <c r="D18" s="532">
        <f>+'3 PROBABIL E IMPACTO INHERENTE'!M11</f>
        <v>0.6</v>
      </c>
      <c r="E18" s="68">
        <v>1</v>
      </c>
      <c r="F18" s="336" t="s">
        <v>308</v>
      </c>
      <c r="G18" s="335" t="s">
        <v>325</v>
      </c>
      <c r="H18" s="335" t="s">
        <v>339</v>
      </c>
      <c r="I18" s="339" t="str">
        <f t="shared" si="0"/>
        <v>El director de control interno establecerá lineamientos y parámetros claros para la elaboración de informes de auditoría y seguimiento, asegurando criterios de calidad, objetividad y consistencia.</v>
      </c>
      <c r="J18" s="5" t="s">
        <v>106</v>
      </c>
      <c r="K18" s="64">
        <f>+IF(J18='11 FORMULAS'!$E$4,'11 FORMULAS'!$F$4,IF(J18='11 FORMULAS'!$E$5,'11 FORMULAS'!$F$5,IF(J18='11 FORMULAS'!$E$6,'11 FORMULAS'!$F$6,"")))</f>
        <v>0.25</v>
      </c>
      <c r="L18" s="64" t="str">
        <f>+IF(OR(J18='11 FORMULAS'!$O$4,J18='11 FORMULAS'!$O$5),'11 FORMULAS'!$P$5,IF(J18='11 FORMULAS'!$O$6,'11 FORMULAS'!$P$6,""))</f>
        <v>Probabilidad</v>
      </c>
      <c r="M18" s="5" t="s">
        <v>95</v>
      </c>
      <c r="N18" s="64">
        <f>+IF(M18='11 FORMULAS'!$H$4,'11 FORMULAS'!$I$4,IF(M18='11 FORMULAS'!$H$5,'11 FORMULAS'!$I$5,""))</f>
        <v>0.15</v>
      </c>
      <c r="O18" s="6" t="s">
        <v>99</v>
      </c>
      <c r="P18" s="6" t="s">
        <v>100</v>
      </c>
      <c r="Q18" s="6" t="s">
        <v>104</v>
      </c>
      <c r="R18" s="326">
        <f>+IFERROR(K18+N18,"")</f>
        <v>0.4</v>
      </c>
      <c r="S18" s="326">
        <f>IF(L18='11 FORMULAS'!$P$5,C18-(C18*R18),C18)</f>
        <v>0.36</v>
      </c>
      <c r="T18" s="326">
        <f>IF(L18='11 FORMULAS'!$P$6,D18-(D18*R18),D18)</f>
        <v>0.6</v>
      </c>
      <c r="U18" s="535">
        <f>+IF(S21="","",S21)</f>
        <v>7.7759999999999996E-2</v>
      </c>
      <c r="V18" s="538">
        <f>+IF(T21="","",T21)</f>
        <v>0.6</v>
      </c>
      <c r="X18" s="322"/>
      <c r="Y18" s="323"/>
      <c r="Z18" s="323"/>
    </row>
    <row r="19" spans="1:26" ht="49.5" customHeight="1" x14ac:dyDescent="0.25">
      <c r="A19" s="524"/>
      <c r="B19" s="527"/>
      <c r="C19" s="530"/>
      <c r="D19" s="533"/>
      <c r="E19" s="69">
        <v>2</v>
      </c>
      <c r="F19" s="336" t="s">
        <v>308</v>
      </c>
      <c r="G19" s="336" t="s">
        <v>311</v>
      </c>
      <c r="H19" s="336" t="s">
        <v>340</v>
      </c>
      <c r="I19" s="340" t="str">
        <f t="shared" si="0"/>
        <v>El director de control interno realizará revisión preliminar de los informes antes de su radicación y comunicación oficial.</v>
      </c>
      <c r="J19" s="1" t="s">
        <v>106</v>
      </c>
      <c r="K19" s="65">
        <f>+IF(J19='11 FORMULAS'!$E$4,'11 FORMULAS'!$F$4,IF(J19='11 FORMULAS'!$E$5,'11 FORMULAS'!$F$5,IF(J19='11 FORMULAS'!$E$6,'11 FORMULAS'!$F$6,"")))</f>
        <v>0.25</v>
      </c>
      <c r="L19" s="65" t="str">
        <f>+IF(OR(J19='11 FORMULAS'!$O$4,J19='11 FORMULAS'!$O$5),'11 FORMULAS'!$P$5,IF(J19='11 FORMULAS'!$O$6,'11 FORMULAS'!$P$6,""))</f>
        <v>Probabilidad</v>
      </c>
      <c r="M19" s="1" t="s">
        <v>95</v>
      </c>
      <c r="N19" s="65">
        <f>+IF(M19='11 FORMULAS'!$H$4,'11 FORMULAS'!$I$4,IF(M19='11 FORMULAS'!$H$5,'11 FORMULAS'!$I$5,""))</f>
        <v>0.15</v>
      </c>
      <c r="O19" s="4" t="s">
        <v>99</v>
      </c>
      <c r="P19" s="4" t="s">
        <v>100</v>
      </c>
      <c r="Q19" s="4" t="s">
        <v>104</v>
      </c>
      <c r="R19" s="327">
        <f t="shared" ref="R19" si="6">+IFERROR(K19+N19,"")</f>
        <v>0.4</v>
      </c>
      <c r="S19" s="327">
        <f>IF(L19='11 FORMULAS'!$P$5,S18-(S18*R19),S18)</f>
        <v>0.216</v>
      </c>
      <c r="T19" s="327">
        <f>IF(L19='11 FORMULAS'!$P$6,T18-(T18*R19),T18)</f>
        <v>0.6</v>
      </c>
      <c r="U19" s="536"/>
      <c r="V19" s="539"/>
      <c r="X19" s="322"/>
      <c r="Y19" s="323"/>
      <c r="Z19" s="323"/>
    </row>
    <row r="20" spans="1:26" ht="75.75" customHeight="1" x14ac:dyDescent="0.25">
      <c r="A20" s="524"/>
      <c r="B20" s="527"/>
      <c r="C20" s="530"/>
      <c r="D20" s="533"/>
      <c r="E20" s="69">
        <v>3</v>
      </c>
      <c r="F20" s="336" t="s">
        <v>308</v>
      </c>
      <c r="G20" s="230" t="s">
        <v>341</v>
      </c>
      <c r="H20" s="336" t="s">
        <v>342</v>
      </c>
      <c r="I20" s="340" t="str">
        <f t="shared" si="0"/>
        <v>El director de control interno ejecutará procesos de inducción y reinducción del personal auditor conforme a la normatividad aplicable a la Oficina de Control Interno.</v>
      </c>
      <c r="J20" s="1" t="s">
        <v>106</v>
      </c>
      <c r="K20" s="65">
        <f>+IF(J20='11 FORMULAS'!$E$4,'11 FORMULAS'!$F$4,IF(J20='11 FORMULAS'!$E$5,'11 FORMULAS'!$F$5,IF(J20='11 FORMULAS'!$E$6,'11 FORMULAS'!$F$6,"")))</f>
        <v>0.25</v>
      </c>
      <c r="L20" s="65" t="str">
        <f>+IF(OR(J20='11 FORMULAS'!$O$4,J20='11 FORMULAS'!$O$5),'11 FORMULAS'!$P$5,IF(J20='11 FORMULAS'!$O$6,'11 FORMULAS'!$P$6,""))</f>
        <v>Probabilidad</v>
      </c>
      <c r="M20" s="1" t="s">
        <v>95</v>
      </c>
      <c r="N20" s="65">
        <f>+IF(M20='11 FORMULAS'!$H$4,'11 FORMULAS'!$I$4,IF(M20='11 FORMULAS'!$H$5,'11 FORMULAS'!$I$5,""))</f>
        <v>0.15</v>
      </c>
      <c r="O20" s="4" t="s">
        <v>99</v>
      </c>
      <c r="P20" s="4" t="s">
        <v>100</v>
      </c>
      <c r="Q20" s="4" t="s">
        <v>104</v>
      </c>
      <c r="R20" s="327">
        <f>+IFERROR(K20+N20,"")</f>
        <v>0.4</v>
      </c>
      <c r="S20" s="327">
        <f>IF(L20='11 FORMULAS'!$P$5,S19-(S19*R20),S19)</f>
        <v>0.12959999999999999</v>
      </c>
      <c r="T20" s="327">
        <f>IF(L20='11 FORMULAS'!$P$6,T19-(T19*R20),T19)</f>
        <v>0.6</v>
      </c>
      <c r="U20" s="536"/>
      <c r="V20" s="539"/>
      <c r="X20" s="322"/>
      <c r="Y20" s="323"/>
      <c r="Z20" s="323"/>
    </row>
    <row r="21" spans="1:26" ht="63.75" customHeight="1" thickBot="1" x14ac:dyDescent="0.3">
      <c r="A21" s="524"/>
      <c r="B21" s="527"/>
      <c r="C21" s="530"/>
      <c r="D21" s="533"/>
      <c r="E21" s="70">
        <v>4</v>
      </c>
      <c r="F21" s="336" t="s">
        <v>308</v>
      </c>
      <c r="G21" s="231" t="s">
        <v>311</v>
      </c>
      <c r="H21" s="338" t="s">
        <v>343</v>
      </c>
      <c r="I21" s="341" t="str">
        <f t="shared" si="0"/>
        <v>El director de control interno realizará capacitaciones periódicas orientadas al fortalecimiento técnico en evaluación de controles y gestión de riesgos.</v>
      </c>
      <c r="J21" s="7" t="s">
        <v>106</v>
      </c>
      <c r="K21" s="66">
        <f>+IF(J21='11 FORMULAS'!$E$4,'11 FORMULAS'!$F$4,IF(J21='11 FORMULAS'!$E$5,'11 FORMULAS'!$F$5,IF(J21='11 FORMULAS'!$E$6,'11 FORMULAS'!$F$6,"")))</f>
        <v>0.25</v>
      </c>
      <c r="L21" s="66" t="str">
        <f>+IF(OR(J21='11 FORMULAS'!$O$4,J21='11 FORMULAS'!$O$5),'11 FORMULAS'!$P$5,IF(J21='11 FORMULAS'!$O$6,'11 FORMULAS'!$P$6,""))</f>
        <v>Probabilidad</v>
      </c>
      <c r="M21" s="7" t="s">
        <v>95</v>
      </c>
      <c r="N21" s="66">
        <f>+IF(M21='11 FORMULAS'!$H$4,'11 FORMULAS'!$I$4,IF(M21='11 FORMULAS'!$H$5,'11 FORMULAS'!$I$5,""))</f>
        <v>0.15</v>
      </c>
      <c r="O21" s="8" t="s">
        <v>99</v>
      </c>
      <c r="P21" s="8" t="s">
        <v>100</v>
      </c>
      <c r="Q21" s="8" t="s">
        <v>104</v>
      </c>
      <c r="R21" s="328">
        <f t="shared" ref="R21:R22" si="7">+IFERROR(K21+N21,"")</f>
        <v>0.4</v>
      </c>
      <c r="S21" s="328">
        <f>IF(L21='11 FORMULAS'!$P$5,S20-(S20*R21),S20)</f>
        <v>7.7759999999999996E-2</v>
      </c>
      <c r="T21" s="328">
        <f>IF(L21='11 FORMULAS'!$P$6,T20-(T20*R21),T20)</f>
        <v>0.6</v>
      </c>
      <c r="U21" s="536"/>
      <c r="V21" s="539"/>
    </row>
    <row r="22" spans="1:26" ht="60" customHeight="1" thickBot="1" x14ac:dyDescent="0.3">
      <c r="A22" s="525"/>
      <c r="B22" s="528"/>
      <c r="C22" s="531"/>
      <c r="D22" s="534"/>
      <c r="E22" s="69">
        <v>5</v>
      </c>
      <c r="F22" s="336" t="s">
        <v>308</v>
      </c>
      <c r="G22" s="522" t="s">
        <v>337</v>
      </c>
      <c r="H22" s="517" t="s">
        <v>344</v>
      </c>
      <c r="I22" s="521" t="str">
        <f t="shared" si="0"/>
        <v>El director de control interno implementará autoevaluaciones periódicas de la gestión de la Oficina de Control Interno para identificar oportunidades de mejora.</v>
      </c>
      <c r="J22" s="518" t="s">
        <v>106</v>
      </c>
      <c r="K22" s="66">
        <f>+IF(J22='11 FORMULAS'!$E$4,'11 FORMULAS'!$F$4,IF(J22='11 FORMULAS'!$E$5,'11 FORMULAS'!$F$5,IF(J22='11 FORMULAS'!$E$6,'11 FORMULAS'!$F$6,"")))</f>
        <v>0.25</v>
      </c>
      <c r="L22" s="66" t="str">
        <f>+IF(OR(J22='11 FORMULAS'!$O$4,J22='11 FORMULAS'!$O$5),'11 FORMULAS'!$P$5,IF(J22='11 FORMULAS'!$O$6,'11 FORMULAS'!$P$6,""))</f>
        <v>Probabilidad</v>
      </c>
      <c r="M22" s="518" t="s">
        <v>95</v>
      </c>
      <c r="N22" s="66">
        <f>+IF(M22='11 FORMULAS'!$H$4,'11 FORMULAS'!$I$4,IF(M22='11 FORMULAS'!$H$5,'11 FORMULAS'!$I$5,""))</f>
        <v>0.15</v>
      </c>
      <c r="O22" s="519" t="s">
        <v>99</v>
      </c>
      <c r="P22" s="519" t="s">
        <v>100</v>
      </c>
      <c r="Q22" s="519" t="s">
        <v>104</v>
      </c>
      <c r="R22" s="328">
        <f t="shared" si="7"/>
        <v>0.4</v>
      </c>
      <c r="S22" s="328">
        <f>IF(L22='11 FORMULAS'!$P$5,S21-(S21*R22),S21)</f>
        <v>4.6655999999999996E-2</v>
      </c>
      <c r="T22" s="328">
        <f>IF(L22='11 FORMULAS'!$P$6,T21-(T21*R22),T21)</f>
        <v>0.6</v>
      </c>
      <c r="U22" s="537"/>
      <c r="V22" s="540"/>
    </row>
    <row r="23" spans="1:26" ht="108.75" customHeight="1" thickBot="1" x14ac:dyDescent="0.3">
      <c r="A23" s="523" t="str">
        <f>'2 CONTEXTO E IDENTIFICACIÓN'!A12</f>
        <v>R4</v>
      </c>
      <c r="B23" s="526"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23" s="529">
        <f>+'3 PROBABIL E IMPACTO INHERENTE'!E12</f>
        <v>0.6</v>
      </c>
      <c r="D23" s="532">
        <f>+'3 PROBABIL E IMPACTO INHERENTE'!M12</f>
        <v>0.8</v>
      </c>
      <c r="E23" s="68">
        <v>1</v>
      </c>
      <c r="F23" s="71" t="s">
        <v>308</v>
      </c>
      <c r="G23" s="71" t="s">
        <v>309</v>
      </c>
      <c r="H23" s="335" t="s">
        <v>345</v>
      </c>
      <c r="I23" s="339" t="str">
        <f t="shared" si="0"/>
        <v>El director de control interno notificará formalmente a los responsables de los procesos y al Representante Legal sobre la obligación de formular y ejecutar los planes de mejoramiento y planes de manejo derivados de auditorías y seguimientos.</v>
      </c>
      <c r="J23" s="5" t="s">
        <v>106</v>
      </c>
      <c r="K23" s="64">
        <f>+IF(J23='11 FORMULAS'!$E$4,'11 FORMULAS'!$F$4,IF(J23='11 FORMULAS'!$E$5,'11 FORMULAS'!$F$5,IF(J23='11 FORMULAS'!$E$6,'11 FORMULAS'!$F$6,"")))</f>
        <v>0.25</v>
      </c>
      <c r="L23" s="64" t="str">
        <f>+IF(OR(J23='11 FORMULAS'!$O$4,J23='11 FORMULAS'!$O$5),'11 FORMULAS'!$P$5,IF(J23='11 FORMULAS'!$O$6,'11 FORMULAS'!$P$6,""))</f>
        <v>Probabilidad</v>
      </c>
      <c r="M23" s="5" t="s">
        <v>95</v>
      </c>
      <c r="N23" s="64">
        <f>+IF(M23='11 FORMULAS'!$H$4,'11 FORMULAS'!$I$4,IF(M23='11 FORMULAS'!$H$5,'11 FORMULAS'!$I$5,""))</f>
        <v>0.15</v>
      </c>
      <c r="O23" s="6" t="s">
        <v>98</v>
      </c>
      <c r="P23" s="6" t="s">
        <v>100</v>
      </c>
      <c r="Q23" s="6" t="s">
        <v>103</v>
      </c>
      <c r="R23" s="326">
        <f>+IFERROR(K23+N23,"")</f>
        <v>0.4</v>
      </c>
      <c r="S23" s="326">
        <f>IF(L23='11 FORMULAS'!$P$5,C23-(C23*R23),C23)</f>
        <v>0.36</v>
      </c>
      <c r="T23" s="326">
        <f>IF(L23='11 FORMULAS'!$P$6,D23-(D23*R23),D23)</f>
        <v>0.8</v>
      </c>
      <c r="U23" s="535">
        <f>+IF(S26="","",S26)</f>
        <v>0.36</v>
      </c>
      <c r="V23" s="538">
        <f>+IF(T26="","",T26)</f>
        <v>0.33750000000000002</v>
      </c>
      <c r="X23" s="322"/>
      <c r="Y23" s="323"/>
      <c r="Z23" s="323"/>
    </row>
    <row r="24" spans="1:26" ht="89.25" customHeight="1" x14ac:dyDescent="0.25">
      <c r="A24" s="524"/>
      <c r="B24" s="527"/>
      <c r="C24" s="530"/>
      <c r="D24" s="533"/>
      <c r="E24" s="69">
        <v>2</v>
      </c>
      <c r="F24" s="230" t="s">
        <v>308</v>
      </c>
      <c r="G24" s="230" t="s">
        <v>312</v>
      </c>
      <c r="H24" s="335" t="s">
        <v>346</v>
      </c>
      <c r="I24" s="340" t="str">
        <f t="shared" si="0"/>
        <v>El director de control interno radicará y remitir oportunamente los informes finales de auditoría y seguimiento, anexando los formatos institucionales de planes de mejoramiento y planes de manejo.</v>
      </c>
      <c r="J24" s="1" t="s">
        <v>108</v>
      </c>
      <c r="K24" s="65">
        <f>+IF(J24='11 FORMULAS'!$E$4,'11 FORMULAS'!$F$4,IF(J24='11 FORMULAS'!$E$5,'11 FORMULAS'!$F$5,IF(J24='11 FORMULAS'!$E$6,'11 FORMULAS'!$F$6,"")))</f>
        <v>0.1</v>
      </c>
      <c r="L24" s="65" t="str">
        <f>+IF(OR(J24='11 FORMULAS'!$O$4,J24='11 FORMULAS'!$O$5),'11 FORMULAS'!$P$5,IF(J24='11 FORMULAS'!$O$6,'11 FORMULAS'!$P$6,""))</f>
        <v>Impacto</v>
      </c>
      <c r="M24" s="1" t="s">
        <v>95</v>
      </c>
      <c r="N24" s="65">
        <f>+IF(M24='11 FORMULAS'!$H$4,'11 FORMULAS'!$I$4,IF(M24='11 FORMULAS'!$H$5,'11 FORMULAS'!$I$5,""))</f>
        <v>0.15</v>
      </c>
      <c r="O24" s="4" t="s">
        <v>98</v>
      </c>
      <c r="P24" s="4" t="s">
        <v>100</v>
      </c>
      <c r="Q24" s="4" t="s">
        <v>103</v>
      </c>
      <c r="R24" s="327">
        <f t="shared" ref="R24" si="8">+IFERROR(K24+N24,"")</f>
        <v>0.25</v>
      </c>
      <c r="S24" s="327">
        <f>IF(L24='11 FORMULAS'!$P$5,S23-(S23*R24),S23)</f>
        <v>0.36</v>
      </c>
      <c r="T24" s="327">
        <f>IF(L24='11 FORMULAS'!$P$6,T23-(T23*R24),T23)</f>
        <v>0.60000000000000009</v>
      </c>
      <c r="U24" s="536"/>
      <c r="V24" s="539"/>
      <c r="X24" s="322"/>
      <c r="Y24" s="323"/>
      <c r="Z24" s="323"/>
    </row>
    <row r="25" spans="1:26" ht="77.25" customHeight="1" x14ac:dyDescent="0.25">
      <c r="A25" s="524"/>
      <c r="B25" s="527"/>
      <c r="C25" s="530"/>
      <c r="D25" s="533"/>
      <c r="E25" s="69">
        <v>3</v>
      </c>
      <c r="F25" s="230" t="s">
        <v>308</v>
      </c>
      <c r="G25" s="230" t="s">
        <v>311</v>
      </c>
      <c r="H25" s="336" t="s">
        <v>347</v>
      </c>
      <c r="I25" s="340" t="str">
        <f t="shared" si="0"/>
        <v>El director de control interno realizará la declaratoria de conformidad de los planes de mejoramiento presentados, verificando su coherencia con los hallazgos identificados.</v>
      </c>
      <c r="J25" s="1" t="s">
        <v>108</v>
      </c>
      <c r="K25" s="65">
        <f>+IF(J25='11 FORMULAS'!$E$4,'11 FORMULAS'!$F$4,IF(J25='11 FORMULAS'!$E$5,'11 FORMULAS'!$F$5,IF(J25='11 FORMULAS'!$E$6,'11 FORMULAS'!$F$6,"")))</f>
        <v>0.1</v>
      </c>
      <c r="L25" s="65" t="str">
        <f>+IF(OR(J25='11 FORMULAS'!$O$4,J25='11 FORMULAS'!$O$5),'11 FORMULAS'!$P$5,IF(J25='11 FORMULAS'!$O$6,'11 FORMULAS'!$P$6,""))</f>
        <v>Impacto</v>
      </c>
      <c r="M25" s="1" t="s">
        <v>95</v>
      </c>
      <c r="N25" s="65">
        <f>+IF(M25='11 FORMULAS'!$H$4,'11 FORMULAS'!$I$4,IF(M25='11 FORMULAS'!$H$5,'11 FORMULAS'!$I$5,""))</f>
        <v>0.15</v>
      </c>
      <c r="O25" s="4" t="s">
        <v>98</v>
      </c>
      <c r="P25" s="4" t="s">
        <v>100</v>
      </c>
      <c r="Q25" s="4" t="s">
        <v>103</v>
      </c>
      <c r="R25" s="327">
        <f>+IFERROR(K25+N25,"")</f>
        <v>0.25</v>
      </c>
      <c r="S25" s="327">
        <f>IF(L25='11 FORMULAS'!$P$5,S24-(S24*R25),S24)</f>
        <v>0.36</v>
      </c>
      <c r="T25" s="327">
        <f>IF(L25='11 FORMULAS'!$P$6,T24-(T24*R25),T24)</f>
        <v>0.45000000000000007</v>
      </c>
      <c r="U25" s="536"/>
      <c r="V25" s="539"/>
      <c r="X25" s="322"/>
      <c r="Y25" s="323"/>
      <c r="Z25" s="323"/>
    </row>
    <row r="26" spans="1:26" ht="76.5" customHeight="1" thickBot="1" x14ac:dyDescent="0.3">
      <c r="A26" s="524"/>
      <c r="B26" s="527"/>
      <c r="C26" s="530"/>
      <c r="D26" s="533"/>
      <c r="E26" s="70">
        <v>4</v>
      </c>
      <c r="F26" s="231" t="s">
        <v>308</v>
      </c>
      <c r="G26" s="231" t="s">
        <v>348</v>
      </c>
      <c r="H26" s="338" t="s">
        <v>349</v>
      </c>
      <c r="I26" s="341" t="str">
        <f t="shared" si="0"/>
        <v>El director de control interno efectuará visitas de seguimiento y cierre para verificar la implementación y efectividad de los planes de manejo y planes de mejoramiento.</v>
      </c>
      <c r="J26" s="7" t="s">
        <v>108</v>
      </c>
      <c r="K26" s="66">
        <f>+IF(J26='11 FORMULAS'!$E$4,'11 FORMULAS'!$F$4,IF(J26='11 FORMULAS'!$E$5,'11 FORMULAS'!$F$5,IF(J26='11 FORMULAS'!$E$6,'11 FORMULAS'!$F$6,"")))</f>
        <v>0.1</v>
      </c>
      <c r="L26" s="66" t="str">
        <f>+IF(OR(J26='11 FORMULAS'!$O$4,J26='11 FORMULAS'!$O$5),'11 FORMULAS'!$P$5,IF(J26='11 FORMULAS'!$O$6,'11 FORMULAS'!$P$6,""))</f>
        <v>Impacto</v>
      </c>
      <c r="M26" s="7" t="s">
        <v>95</v>
      </c>
      <c r="N26" s="66">
        <f>+IF(M26='11 FORMULAS'!$H$4,'11 FORMULAS'!$I$4,IF(M26='11 FORMULAS'!$H$5,'11 FORMULAS'!$I$5,""))</f>
        <v>0.15</v>
      </c>
      <c r="O26" s="8" t="s">
        <v>98</v>
      </c>
      <c r="P26" s="8" t="s">
        <v>100</v>
      </c>
      <c r="Q26" s="8" t="s">
        <v>103</v>
      </c>
      <c r="R26" s="328">
        <f t="shared" ref="R26" si="9">+IFERROR(K26+N26,"")</f>
        <v>0.25</v>
      </c>
      <c r="S26" s="328">
        <f>IF(L26='11 FORMULAS'!$P$5,S25-(S25*R26),S25)</f>
        <v>0.36</v>
      </c>
      <c r="T26" s="328">
        <f>IF(L26='11 FORMULAS'!$P$6,T25-(T25*R26),T25)</f>
        <v>0.33750000000000002</v>
      </c>
      <c r="U26" s="536"/>
      <c r="V26" s="539"/>
    </row>
    <row r="27" spans="1:26" ht="90.75" customHeight="1" thickBot="1" x14ac:dyDescent="0.3">
      <c r="A27" s="525"/>
      <c r="B27" s="528"/>
      <c r="C27" s="531"/>
      <c r="D27" s="534"/>
      <c r="E27" s="69">
        <v>5</v>
      </c>
      <c r="F27" s="231" t="s">
        <v>308</v>
      </c>
      <c r="G27" s="522" t="s">
        <v>313</v>
      </c>
      <c r="H27" s="517" t="s">
        <v>350</v>
      </c>
      <c r="I27" s="521" t="str">
        <f t="shared" si="0"/>
        <v>El director de control interno socializará en los Comités Institucionales de Coordinación de Control Interno y de Gestión y Desempeño el estado de cumplimiento de los planes por parte de las dependencias responsables.</v>
      </c>
      <c r="J27" s="518" t="s">
        <v>108</v>
      </c>
      <c r="K27" s="66">
        <f>+IF(J27='11 FORMULAS'!$E$4,'11 FORMULAS'!$F$4,IF(J27='11 FORMULAS'!$E$5,'11 FORMULAS'!$F$5,IF(J27='11 FORMULAS'!$E$6,'11 FORMULAS'!$F$6,"")))</f>
        <v>0.1</v>
      </c>
      <c r="L27" s="66" t="str">
        <f>+IF(OR(J27='11 FORMULAS'!$O$4,J27='11 FORMULAS'!$O$5),'11 FORMULAS'!$P$5,IF(J27='11 FORMULAS'!$O$6,'11 FORMULAS'!$P$6,""))</f>
        <v>Impacto</v>
      </c>
      <c r="M27" s="518" t="s">
        <v>95</v>
      </c>
      <c r="N27" s="66">
        <f>+IF(M27='11 FORMULAS'!$H$4,'11 FORMULAS'!$I$4,IF(M27='11 FORMULAS'!$H$5,'11 FORMULAS'!$I$5,""))</f>
        <v>0.15</v>
      </c>
      <c r="O27" s="519" t="s">
        <v>98</v>
      </c>
      <c r="P27" s="519" t="s">
        <v>100</v>
      </c>
      <c r="Q27" s="519" t="s">
        <v>103</v>
      </c>
      <c r="R27" s="328">
        <f t="shared" ref="R27" si="10">+IFERROR(K27+N27,"")</f>
        <v>0.25</v>
      </c>
      <c r="S27" s="328">
        <f>IF(L27='11 FORMULAS'!$P$5,S26-(S26*R27),S26)</f>
        <v>0.36</v>
      </c>
      <c r="T27" s="328">
        <f>IF(L27='11 FORMULAS'!$P$6,T26-(T26*R27),T26)</f>
        <v>0.25312500000000004</v>
      </c>
      <c r="U27" s="537"/>
      <c r="V27" s="540"/>
    </row>
    <row r="28" spans="1:26" ht="29.45" customHeight="1" x14ac:dyDescent="0.25">
      <c r="A28" s="463" t="str">
        <f>'2 CONTEXTO E IDENTIFICACIÓN'!A13</f>
        <v>R5</v>
      </c>
      <c r="B28" s="466" t="str">
        <f>+'2 CONTEXTO E IDENTIFICACIÓN'!F13</f>
        <v xml:space="preserve">  </v>
      </c>
      <c r="C28" s="443" t="str">
        <f>+'3 PROBABIL E IMPACTO INHERENTE'!E13</f>
        <v/>
      </c>
      <c r="D28" s="446" t="str">
        <f>+'3 PROBABIL E IMPACTO INHERENTE'!M13</f>
        <v/>
      </c>
      <c r="E28" s="68">
        <v>1</v>
      </c>
      <c r="F28" s="71"/>
      <c r="G28" s="71"/>
      <c r="H28" s="71"/>
      <c r="I28" s="339" t="str">
        <f t="shared" si="0"/>
        <v xml:space="preserve">  </v>
      </c>
      <c r="J28" s="5"/>
      <c r="K28" s="64" t="str">
        <f>+IF(J28='11 FORMULAS'!$E$4,'11 FORMULAS'!$F$4,IF(J28='11 FORMULAS'!$E$5,'11 FORMULAS'!$F$5,IF(J28='11 FORMULAS'!$E$6,'11 FORMULAS'!$F$6,"")))</f>
        <v/>
      </c>
      <c r="L28" s="64" t="str">
        <f>+IF(OR(J28='11 FORMULAS'!$O$4,J28='11 FORMULAS'!$O$5),'11 FORMULAS'!$P$5,IF(J28='11 FORMULAS'!$O$6,'11 FORMULAS'!$P$6,""))</f>
        <v/>
      </c>
      <c r="M28" s="5"/>
      <c r="N28" s="64" t="str">
        <f>+IF(M28='11 FORMULAS'!$H$4,'11 FORMULAS'!$I$4,IF(M28='11 FORMULAS'!$H$5,'11 FORMULAS'!$I$5,""))</f>
        <v/>
      </c>
      <c r="O28" s="6"/>
      <c r="P28" s="6"/>
      <c r="Q28" s="6"/>
      <c r="R28" s="326" t="str">
        <f>+IFERROR(K28+N28,"")</f>
        <v/>
      </c>
      <c r="S28" s="326" t="str">
        <f>IF(L28='11 FORMULAS'!$P$5,C28-(C28*R28),C28)</f>
        <v/>
      </c>
      <c r="T28" s="326" t="str">
        <f>IF(L28='11 FORMULAS'!$P$6,D28-(D28*R28),D28)</f>
        <v/>
      </c>
      <c r="U28" s="469" t="str">
        <f>+IF(S31="","",S31)</f>
        <v/>
      </c>
      <c r="V28" s="472" t="str">
        <f>+IF(T31="","",T31)</f>
        <v/>
      </c>
      <c r="X28" s="322"/>
      <c r="Y28" s="323"/>
      <c r="Z28" s="323"/>
    </row>
    <row r="29" spans="1:26" ht="29.45" customHeight="1" x14ac:dyDescent="0.25">
      <c r="A29" s="464"/>
      <c r="B29" s="467"/>
      <c r="C29" s="444"/>
      <c r="D29" s="447"/>
      <c r="E29" s="69">
        <v>2</v>
      </c>
      <c r="F29" s="230"/>
      <c r="G29" s="230"/>
      <c r="H29" s="230"/>
      <c r="I29" s="340" t="str">
        <f t="shared" si="0"/>
        <v xml:space="preserve">  </v>
      </c>
      <c r="J29" s="1"/>
      <c r="K29" s="65" t="str">
        <f>+IF(J29='11 FORMULAS'!$E$4,'11 FORMULAS'!$F$4,IF(J29='11 FORMULAS'!$E$5,'11 FORMULAS'!$F$5,IF(J29='11 FORMULAS'!$E$6,'11 FORMULAS'!$F$6,"")))</f>
        <v/>
      </c>
      <c r="L29" s="65" t="str">
        <f>+IF(OR(J29='11 FORMULAS'!$O$4,J29='11 FORMULAS'!$O$5),'11 FORMULAS'!$P$5,IF(J29='11 FORMULAS'!$O$6,'11 FORMULAS'!$P$6,""))</f>
        <v/>
      </c>
      <c r="M29" s="1"/>
      <c r="N29" s="65" t="str">
        <f>+IF(M29='11 FORMULAS'!$H$4,'11 FORMULAS'!$I$4,IF(M29='11 FORMULAS'!$H$5,'11 FORMULAS'!$I$5,""))</f>
        <v/>
      </c>
      <c r="O29" s="4"/>
      <c r="P29" s="4"/>
      <c r="Q29" s="4"/>
      <c r="R29" s="327" t="str">
        <f t="shared" ref="R29" si="11">+IFERROR(K29+N29,"")</f>
        <v/>
      </c>
      <c r="S29" s="327" t="str">
        <f>IF(L29='11 FORMULAS'!$P$5,S28-(S28*R29),S28)</f>
        <v/>
      </c>
      <c r="T29" s="327" t="str">
        <f>IF(L29='11 FORMULAS'!$P$6,T28-(T28*R29),T28)</f>
        <v/>
      </c>
      <c r="U29" s="470"/>
      <c r="V29" s="473"/>
      <c r="X29" s="322"/>
      <c r="Y29" s="323"/>
      <c r="Z29" s="323"/>
    </row>
    <row r="30" spans="1:26" ht="29.45" customHeight="1" x14ac:dyDescent="0.25">
      <c r="A30" s="464"/>
      <c r="B30" s="467"/>
      <c r="C30" s="444"/>
      <c r="D30" s="447"/>
      <c r="E30" s="69">
        <v>3</v>
      </c>
      <c r="F30" s="230"/>
      <c r="G30" s="230"/>
      <c r="H30" s="230"/>
      <c r="I30" s="340"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27" t="str">
        <f>+IFERROR(K30+N30,"")</f>
        <v/>
      </c>
      <c r="S30" s="327" t="str">
        <f>IF(L30='11 FORMULAS'!$P$5,S29-(S29*R30),S29)</f>
        <v/>
      </c>
      <c r="T30" s="327" t="str">
        <f>IF(L30='11 FORMULAS'!$P$6,T29-(T29*R30),T29)</f>
        <v/>
      </c>
      <c r="U30" s="470"/>
      <c r="V30" s="473"/>
      <c r="X30" s="322"/>
      <c r="Y30" s="323"/>
      <c r="Z30" s="323"/>
    </row>
    <row r="31" spans="1:26" ht="29.45" customHeight="1" thickBot="1" x14ac:dyDescent="0.3">
      <c r="A31" s="465"/>
      <c r="B31" s="468"/>
      <c r="C31" s="445"/>
      <c r="D31" s="448"/>
      <c r="E31" s="70">
        <v>4</v>
      </c>
      <c r="F31" s="231"/>
      <c r="G31" s="231"/>
      <c r="H31" s="231"/>
      <c r="I31" s="341"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28" t="str">
        <f t="shared" ref="R31" si="12">+IFERROR(K31+N31,"")</f>
        <v/>
      </c>
      <c r="S31" s="328" t="str">
        <f>IF(L31='11 FORMULAS'!$P$5,S30-(S30*R31),S30)</f>
        <v/>
      </c>
      <c r="T31" s="328" t="str">
        <f>IF(L31='11 FORMULAS'!$P$6,T30-(T30*R31),T30)</f>
        <v/>
      </c>
      <c r="U31" s="471"/>
      <c r="V31" s="474"/>
    </row>
    <row r="32" spans="1:26" ht="29.45" customHeight="1" x14ac:dyDescent="0.25">
      <c r="A32" s="463" t="str">
        <f>'2 CONTEXTO E IDENTIFICACIÓN'!A14</f>
        <v>R6</v>
      </c>
      <c r="B32" s="466" t="str">
        <f>+'2 CONTEXTO E IDENTIFICACIÓN'!F14</f>
        <v xml:space="preserve">  </v>
      </c>
      <c r="C32" s="443" t="str">
        <f>+'3 PROBABIL E IMPACTO INHERENTE'!E14</f>
        <v/>
      </c>
      <c r="D32" s="446" t="str">
        <f>+'3 PROBABIL E IMPACTO INHERENTE'!M14</f>
        <v/>
      </c>
      <c r="E32" s="68">
        <v>1</v>
      </c>
      <c r="F32" s="71"/>
      <c r="G32" s="71"/>
      <c r="H32" s="71"/>
      <c r="I32" s="339" t="str">
        <f t="shared" si="0"/>
        <v xml:space="preserve">  </v>
      </c>
      <c r="J32" s="5"/>
      <c r="K32" s="64" t="str">
        <f>+IF(J32='11 FORMULAS'!$E$4,'11 FORMULAS'!$F$4,IF(J32='11 FORMULAS'!$E$5,'11 FORMULAS'!$F$5,IF(J32='11 FORMULAS'!$E$6,'11 FORMULAS'!$F$6,"")))</f>
        <v/>
      </c>
      <c r="L32" s="64" t="str">
        <f>+IF(OR(J32='11 FORMULAS'!$O$4,J32='11 FORMULAS'!$O$5),'11 FORMULAS'!$P$5,IF(J32='11 FORMULAS'!$O$6,'11 FORMULAS'!$P$6,""))</f>
        <v/>
      </c>
      <c r="M32" s="5"/>
      <c r="N32" s="64" t="str">
        <f>+IF(M32='11 FORMULAS'!$H$4,'11 FORMULAS'!$I$4,IF(M32='11 FORMULAS'!$H$5,'11 FORMULAS'!$I$5,""))</f>
        <v/>
      </c>
      <c r="O32" s="6"/>
      <c r="P32" s="6"/>
      <c r="Q32" s="6"/>
      <c r="R32" s="326" t="str">
        <f>+IFERROR(K32+N32,"")</f>
        <v/>
      </c>
      <c r="S32" s="326" t="str">
        <f>IF(L32='11 FORMULAS'!$P$5,C32-(C32*R32),C32)</f>
        <v/>
      </c>
      <c r="T32" s="326" t="str">
        <f>IF(L32='11 FORMULAS'!$P$6,D32-(D32*R32),D32)</f>
        <v/>
      </c>
      <c r="U32" s="469" t="str">
        <f>+IF(S35="","",S35)</f>
        <v/>
      </c>
      <c r="V32" s="472" t="str">
        <f>+IF(T35="","",T35)</f>
        <v/>
      </c>
      <c r="X32" s="322"/>
      <c r="Y32" s="323"/>
      <c r="Z32" s="323"/>
    </row>
    <row r="33" spans="1:26" ht="29.45" customHeight="1" x14ac:dyDescent="0.25">
      <c r="A33" s="464"/>
      <c r="B33" s="467"/>
      <c r="C33" s="444"/>
      <c r="D33" s="447"/>
      <c r="E33" s="69">
        <v>2</v>
      </c>
      <c r="F33" s="230"/>
      <c r="G33" s="230"/>
      <c r="H33" s="230"/>
      <c r="I33" s="340"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27" t="str">
        <f t="shared" ref="R33" si="13">+IFERROR(K33+N33,"")</f>
        <v/>
      </c>
      <c r="S33" s="327" t="str">
        <f>IF(L33='11 FORMULAS'!$P$5,S32-(S32*R33),S32)</f>
        <v/>
      </c>
      <c r="T33" s="327" t="str">
        <f>IF(L33='11 FORMULAS'!$P$6,T32-(T32*R33),T32)</f>
        <v/>
      </c>
      <c r="U33" s="470"/>
      <c r="V33" s="473"/>
      <c r="X33" s="322"/>
      <c r="Y33" s="323"/>
      <c r="Z33" s="323"/>
    </row>
    <row r="34" spans="1:26" ht="29.45" customHeight="1" x14ac:dyDescent="0.25">
      <c r="A34" s="464"/>
      <c r="B34" s="467"/>
      <c r="C34" s="444"/>
      <c r="D34" s="447"/>
      <c r="E34" s="69">
        <v>3</v>
      </c>
      <c r="F34" s="230"/>
      <c r="G34" s="230"/>
      <c r="H34" s="230"/>
      <c r="I34" s="340"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27" t="str">
        <f>+IFERROR(K34+N34,"")</f>
        <v/>
      </c>
      <c r="S34" s="327" t="str">
        <f>IF(L34='11 FORMULAS'!$P$5,S33-(S33*R34),S33)</f>
        <v/>
      </c>
      <c r="T34" s="327" t="str">
        <f>IF(L34='11 FORMULAS'!$P$6,T33-(T33*R34),T33)</f>
        <v/>
      </c>
      <c r="U34" s="470"/>
      <c r="V34" s="473"/>
      <c r="X34" s="322"/>
      <c r="Y34" s="323"/>
      <c r="Z34" s="323"/>
    </row>
    <row r="35" spans="1:26" ht="29.45" customHeight="1" thickBot="1" x14ac:dyDescent="0.3">
      <c r="A35" s="465"/>
      <c r="B35" s="468"/>
      <c r="C35" s="445"/>
      <c r="D35" s="448"/>
      <c r="E35" s="70">
        <v>4</v>
      </c>
      <c r="F35" s="231"/>
      <c r="G35" s="231"/>
      <c r="H35" s="231"/>
      <c r="I35" s="341"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28" t="str">
        <f t="shared" ref="R35" si="14">+IFERROR(K35+N35,"")</f>
        <v/>
      </c>
      <c r="S35" s="328" t="str">
        <f>IF(L35='11 FORMULAS'!$P$5,S34-(S34*R35),S34)</f>
        <v/>
      </c>
      <c r="T35" s="328" t="str">
        <f>IF(L35='11 FORMULAS'!$P$6,T34-(T34*R35),T34)</f>
        <v/>
      </c>
      <c r="U35" s="471"/>
      <c r="V35" s="474"/>
    </row>
    <row r="36" spans="1:26" ht="29.45" customHeight="1" x14ac:dyDescent="0.25">
      <c r="A36" s="463" t="str">
        <f>'2 CONTEXTO E IDENTIFICACIÓN'!A15</f>
        <v>R7</v>
      </c>
      <c r="B36" s="466" t="str">
        <f>+'2 CONTEXTO E IDENTIFICACIÓN'!F15</f>
        <v xml:space="preserve">  </v>
      </c>
      <c r="C36" s="443" t="str">
        <f>+'3 PROBABIL E IMPACTO INHERENTE'!E15</f>
        <v/>
      </c>
      <c r="D36" s="446" t="str">
        <f>+'3 PROBABIL E IMPACTO INHERENTE'!M15</f>
        <v/>
      </c>
      <c r="E36" s="68">
        <v>1</v>
      </c>
      <c r="F36" s="71"/>
      <c r="G36" s="71"/>
      <c r="H36" s="71"/>
      <c r="I36" s="339" t="str">
        <f t="shared" si="0"/>
        <v xml:space="preserve">  </v>
      </c>
      <c r="J36" s="5"/>
      <c r="K36" s="64" t="str">
        <f>+IF(J36='11 FORMULAS'!$E$4,'11 FORMULAS'!$F$4,IF(J36='11 FORMULAS'!$E$5,'11 FORMULAS'!$F$5,IF(J36='11 FORMULAS'!$E$6,'11 FORMULAS'!$F$6,"")))</f>
        <v/>
      </c>
      <c r="L36" s="64" t="str">
        <f>+IF(OR(J36='11 FORMULAS'!$O$4,J36='11 FORMULAS'!$O$5),'11 FORMULAS'!$P$5,IF(J36='11 FORMULAS'!$O$6,'11 FORMULAS'!$P$6,""))</f>
        <v/>
      </c>
      <c r="M36" s="5"/>
      <c r="N36" s="64" t="str">
        <f>+IF(M36='11 FORMULAS'!$H$4,'11 FORMULAS'!$I$4,IF(M36='11 FORMULAS'!$H$5,'11 FORMULAS'!$I$5,""))</f>
        <v/>
      </c>
      <c r="O36" s="6"/>
      <c r="P36" s="6"/>
      <c r="Q36" s="6"/>
      <c r="R36" s="326" t="str">
        <f>+IFERROR(K36+N36,"")</f>
        <v/>
      </c>
      <c r="S36" s="326" t="str">
        <f>IF(L36='11 FORMULAS'!$P$5,C36-(C36*R36),C36)</f>
        <v/>
      </c>
      <c r="T36" s="326" t="str">
        <f>IF(L36='11 FORMULAS'!$P$6,D36-(D36*R36),D36)</f>
        <v/>
      </c>
      <c r="U36" s="469" t="str">
        <f>+IF(S39="","",S39)</f>
        <v/>
      </c>
      <c r="V36" s="472" t="str">
        <f>+IF(T39="","",T39)</f>
        <v/>
      </c>
      <c r="X36" s="322"/>
      <c r="Y36" s="323"/>
      <c r="Z36" s="323"/>
    </row>
    <row r="37" spans="1:26" ht="29.45" customHeight="1" x14ac:dyDescent="0.25">
      <c r="A37" s="464"/>
      <c r="B37" s="467"/>
      <c r="C37" s="444"/>
      <c r="D37" s="447"/>
      <c r="E37" s="69">
        <v>2</v>
      </c>
      <c r="F37" s="230"/>
      <c r="G37" s="230"/>
      <c r="H37" s="230"/>
      <c r="I37" s="340"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27" t="str">
        <f t="shared" ref="R37" si="15">+IFERROR(K37+N37,"")</f>
        <v/>
      </c>
      <c r="S37" s="327" t="str">
        <f>IF(L37='11 FORMULAS'!$P$5,S36-(S36*R37),S36)</f>
        <v/>
      </c>
      <c r="T37" s="327" t="str">
        <f>IF(L37='11 FORMULAS'!$P$6,T36-(T36*R37),T36)</f>
        <v/>
      </c>
      <c r="U37" s="470"/>
      <c r="V37" s="473"/>
      <c r="X37" s="322"/>
      <c r="Y37" s="323"/>
      <c r="Z37" s="323"/>
    </row>
    <row r="38" spans="1:26" ht="29.45" customHeight="1" x14ac:dyDescent="0.25">
      <c r="A38" s="464"/>
      <c r="B38" s="467"/>
      <c r="C38" s="444"/>
      <c r="D38" s="447"/>
      <c r="E38" s="69">
        <v>3</v>
      </c>
      <c r="F38" s="230"/>
      <c r="G38" s="230"/>
      <c r="H38" s="230"/>
      <c r="I38" s="340"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27" t="str">
        <f>+IFERROR(K38+N38,"")</f>
        <v/>
      </c>
      <c r="S38" s="327" t="str">
        <f>IF(L38='11 FORMULAS'!$P$5,S37-(S37*R38),S37)</f>
        <v/>
      </c>
      <c r="T38" s="327" t="str">
        <f>IF(L38='11 FORMULAS'!$P$6,T37-(T37*R38),T37)</f>
        <v/>
      </c>
      <c r="U38" s="470"/>
      <c r="V38" s="473"/>
      <c r="X38" s="322"/>
      <c r="Y38" s="323"/>
      <c r="Z38" s="323"/>
    </row>
    <row r="39" spans="1:26" ht="29.45" customHeight="1" thickBot="1" x14ac:dyDescent="0.3">
      <c r="A39" s="465"/>
      <c r="B39" s="468"/>
      <c r="C39" s="445"/>
      <c r="D39" s="448"/>
      <c r="E39" s="70">
        <v>4</v>
      </c>
      <c r="F39" s="231"/>
      <c r="G39" s="231"/>
      <c r="H39" s="231"/>
      <c r="I39" s="341"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28" t="str">
        <f t="shared" ref="R39" si="16">+IFERROR(K39+N39,"")</f>
        <v/>
      </c>
      <c r="S39" s="328" t="str">
        <f>IF(L39='11 FORMULAS'!$P$5,S38-(S38*R39),S38)</f>
        <v/>
      </c>
      <c r="T39" s="328" t="str">
        <f>IF(L39='11 FORMULAS'!$P$6,T38-(T38*R39),T38)</f>
        <v/>
      </c>
      <c r="U39" s="471"/>
      <c r="V39" s="474"/>
    </row>
    <row r="40" spans="1:26" ht="29.45" customHeight="1" x14ac:dyDescent="0.25">
      <c r="A40" s="463" t="str">
        <f>'2 CONTEXTO E IDENTIFICACIÓN'!A16</f>
        <v>R8</v>
      </c>
      <c r="B40" s="466" t="str">
        <f>+'2 CONTEXTO E IDENTIFICACIÓN'!F16</f>
        <v xml:space="preserve">  </v>
      </c>
      <c r="C40" s="443" t="str">
        <f>+'3 PROBABIL E IMPACTO INHERENTE'!E16</f>
        <v/>
      </c>
      <c r="D40" s="446" t="str">
        <f>+'3 PROBABIL E IMPACTO INHERENTE'!M16</f>
        <v/>
      </c>
      <c r="E40" s="68">
        <v>1</v>
      </c>
      <c r="F40" s="71"/>
      <c r="G40" s="71"/>
      <c r="H40" s="71"/>
      <c r="I40" s="339" t="str">
        <f t="shared" si="0"/>
        <v xml:space="preserve">  </v>
      </c>
      <c r="J40" s="5"/>
      <c r="K40" s="64" t="str">
        <f>+IF(J40='11 FORMULAS'!$E$4,'11 FORMULAS'!$F$4,IF(J40='11 FORMULAS'!$E$5,'11 FORMULAS'!$F$5,IF(J40='11 FORMULAS'!$E$6,'11 FORMULAS'!$F$6,"")))</f>
        <v/>
      </c>
      <c r="L40" s="64" t="str">
        <f>+IF(OR(J40='11 FORMULAS'!$O$4,J40='11 FORMULAS'!$O$5),'11 FORMULAS'!$P$5,IF(J40='11 FORMULAS'!$O$6,'11 FORMULAS'!$P$6,""))</f>
        <v/>
      </c>
      <c r="M40" s="5"/>
      <c r="N40" s="64" t="str">
        <f>+IF(M40='11 FORMULAS'!$H$4,'11 FORMULAS'!$I$4,IF(M40='11 FORMULAS'!$H$5,'11 FORMULAS'!$I$5,""))</f>
        <v/>
      </c>
      <c r="O40" s="6"/>
      <c r="P40" s="6"/>
      <c r="Q40" s="6"/>
      <c r="R40" s="326" t="str">
        <f>+IFERROR(K40+N40,"")</f>
        <v/>
      </c>
      <c r="S40" s="326" t="str">
        <f>IF(L40='11 FORMULAS'!$P$5,C40-(C40*R40),C40)</f>
        <v/>
      </c>
      <c r="T40" s="326" t="str">
        <f>IF(L40='11 FORMULAS'!$P$6,D40-(D40*R40),D40)</f>
        <v/>
      </c>
      <c r="U40" s="469" t="str">
        <f>+IF(S43="","",S43)</f>
        <v/>
      </c>
      <c r="V40" s="472" t="str">
        <f>+IF(T43="","",T43)</f>
        <v/>
      </c>
      <c r="X40" s="322"/>
      <c r="Y40" s="323"/>
      <c r="Z40" s="323"/>
    </row>
    <row r="41" spans="1:26" ht="29.45" customHeight="1" x14ac:dyDescent="0.25">
      <c r="A41" s="464"/>
      <c r="B41" s="467"/>
      <c r="C41" s="444"/>
      <c r="D41" s="447"/>
      <c r="E41" s="69">
        <v>2</v>
      </c>
      <c r="F41" s="230"/>
      <c r="G41" s="230"/>
      <c r="H41" s="230"/>
      <c r="I41" s="340" t="str">
        <f t="shared" si="0"/>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27" t="str">
        <f t="shared" ref="R41" si="17">+IFERROR(K41+N41,"")</f>
        <v/>
      </c>
      <c r="S41" s="327" t="str">
        <f>IF(L41='11 FORMULAS'!$P$5,S40-(S40*R41),S40)</f>
        <v/>
      </c>
      <c r="T41" s="327" t="str">
        <f>IF(L41='11 FORMULAS'!$P$6,T40-(T40*R41),T40)</f>
        <v/>
      </c>
      <c r="U41" s="470"/>
      <c r="V41" s="473"/>
      <c r="X41" s="322"/>
      <c r="Y41" s="323"/>
      <c r="Z41" s="323"/>
    </row>
    <row r="42" spans="1:26" ht="29.45" customHeight="1" x14ac:dyDescent="0.25">
      <c r="A42" s="464"/>
      <c r="B42" s="467"/>
      <c r="C42" s="444"/>
      <c r="D42" s="447"/>
      <c r="E42" s="69">
        <v>3</v>
      </c>
      <c r="F42" s="230"/>
      <c r="G42" s="230"/>
      <c r="H42" s="230"/>
      <c r="I42" s="340" t="str">
        <f t="shared" si="0"/>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27" t="str">
        <f>+IFERROR(K42+N42,"")</f>
        <v/>
      </c>
      <c r="S42" s="327" t="str">
        <f>IF(L42='11 FORMULAS'!$P$5,S41-(S41*R42),S41)</f>
        <v/>
      </c>
      <c r="T42" s="327" t="str">
        <f>IF(L42='11 FORMULAS'!$P$6,T41-(T41*R42),T41)</f>
        <v/>
      </c>
      <c r="U42" s="470"/>
      <c r="V42" s="473"/>
      <c r="X42" s="322"/>
      <c r="Y42" s="323"/>
      <c r="Z42" s="323"/>
    </row>
    <row r="43" spans="1:26" ht="29.45" customHeight="1" thickBot="1" x14ac:dyDescent="0.3">
      <c r="A43" s="465"/>
      <c r="B43" s="468"/>
      <c r="C43" s="445"/>
      <c r="D43" s="448"/>
      <c r="E43" s="70">
        <v>4</v>
      </c>
      <c r="F43" s="231"/>
      <c r="G43" s="231"/>
      <c r="H43" s="231"/>
      <c r="I43" s="341" t="str">
        <f t="shared" si="0"/>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28" t="str">
        <f t="shared" ref="R43" si="18">+IFERROR(K43+N43,"")</f>
        <v/>
      </c>
      <c r="S43" s="328" t="str">
        <f>IF(L43='11 FORMULAS'!$P$5,S42-(S42*R43),S42)</f>
        <v/>
      </c>
      <c r="T43" s="328" t="str">
        <f>IF(L43='11 FORMULAS'!$P$6,T42-(T42*R43),T42)</f>
        <v/>
      </c>
      <c r="U43" s="471"/>
      <c r="V43" s="474"/>
    </row>
    <row r="44" spans="1:26" ht="29.45" customHeight="1" x14ac:dyDescent="0.25">
      <c r="A44" s="463" t="str">
        <f>'2 CONTEXTO E IDENTIFICACIÓN'!A17</f>
        <v>R9</v>
      </c>
      <c r="B44" s="466" t="str">
        <f>+'2 CONTEXTO E IDENTIFICACIÓN'!F17</f>
        <v xml:space="preserve">  </v>
      </c>
      <c r="C44" s="443" t="str">
        <f>+'3 PROBABIL E IMPACTO INHERENTE'!E17</f>
        <v/>
      </c>
      <c r="D44" s="446" t="str">
        <f>+'3 PROBABIL E IMPACTO INHERENTE'!M17</f>
        <v/>
      </c>
      <c r="E44" s="68">
        <v>1</v>
      </c>
      <c r="F44" s="71"/>
      <c r="G44" s="71"/>
      <c r="H44" s="71"/>
      <c r="I44" s="339" t="str">
        <f t="shared" ref="I44:I75" si="19">+CONCATENATE(F44," ",G44," ",H44)</f>
        <v xml:space="preserve">  </v>
      </c>
      <c r="J44" s="5"/>
      <c r="K44" s="64" t="str">
        <f>+IF(J44='11 FORMULAS'!$E$4,'11 FORMULAS'!$F$4,IF(J44='11 FORMULAS'!$E$5,'11 FORMULAS'!$F$5,IF(J44='11 FORMULAS'!$E$6,'11 FORMULAS'!$F$6,"")))</f>
        <v/>
      </c>
      <c r="L44" s="64" t="str">
        <f>+IF(OR(J44='11 FORMULAS'!$O$4,J44='11 FORMULAS'!$O$5),'11 FORMULAS'!$P$5,IF(J44='11 FORMULAS'!$O$6,'11 FORMULAS'!$P$6,""))</f>
        <v/>
      </c>
      <c r="M44" s="5"/>
      <c r="N44" s="64" t="str">
        <f>+IF(M44='11 FORMULAS'!$H$4,'11 FORMULAS'!$I$4,IF(M44='11 FORMULAS'!$H$5,'11 FORMULAS'!$I$5,""))</f>
        <v/>
      </c>
      <c r="O44" s="6"/>
      <c r="P44" s="6"/>
      <c r="Q44" s="6"/>
      <c r="R44" s="326" t="str">
        <f>+IFERROR(K44+N44,"")</f>
        <v/>
      </c>
      <c r="S44" s="326" t="str">
        <f>IF(L44='11 FORMULAS'!$P$5,C44-(C44*R44),C44)</f>
        <v/>
      </c>
      <c r="T44" s="326" t="str">
        <f>IF(L44='11 FORMULAS'!$P$6,D44-(D44*R44),D44)</f>
        <v/>
      </c>
      <c r="U44" s="469" t="str">
        <f>+IF(S47="","",S47)</f>
        <v/>
      </c>
      <c r="V44" s="472" t="str">
        <f>+IF(T47="","",T47)</f>
        <v/>
      </c>
      <c r="X44" s="322"/>
      <c r="Y44" s="323"/>
      <c r="Z44" s="323"/>
    </row>
    <row r="45" spans="1:26" ht="29.45" customHeight="1" x14ac:dyDescent="0.25">
      <c r="A45" s="464"/>
      <c r="B45" s="467"/>
      <c r="C45" s="444"/>
      <c r="D45" s="447"/>
      <c r="E45" s="69">
        <v>2</v>
      </c>
      <c r="F45" s="230"/>
      <c r="G45" s="230"/>
      <c r="H45" s="230"/>
      <c r="I45" s="340" t="str">
        <f t="shared" si="19"/>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27" t="str">
        <f t="shared" ref="R45" si="20">+IFERROR(K45+N45,"")</f>
        <v/>
      </c>
      <c r="S45" s="327" t="str">
        <f>IF(L45='11 FORMULAS'!$P$5,S44-(S44*R45),S44)</f>
        <v/>
      </c>
      <c r="T45" s="327" t="str">
        <f>IF(L45='11 FORMULAS'!$P$6,T44-(T44*R45),T44)</f>
        <v/>
      </c>
      <c r="U45" s="470"/>
      <c r="V45" s="473"/>
      <c r="X45" s="322"/>
      <c r="Y45" s="323"/>
      <c r="Z45" s="323"/>
    </row>
    <row r="46" spans="1:26" ht="29.45" customHeight="1" x14ac:dyDescent="0.25">
      <c r="A46" s="464"/>
      <c r="B46" s="467"/>
      <c r="C46" s="444"/>
      <c r="D46" s="447"/>
      <c r="E46" s="69">
        <v>3</v>
      </c>
      <c r="F46" s="230"/>
      <c r="G46" s="230"/>
      <c r="H46" s="230"/>
      <c r="I46" s="340" t="str">
        <f t="shared" si="19"/>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27" t="str">
        <f>+IFERROR(K46+N46,"")</f>
        <v/>
      </c>
      <c r="S46" s="327" t="str">
        <f>IF(L46='11 FORMULAS'!$P$5,S45-(S45*R46),S45)</f>
        <v/>
      </c>
      <c r="T46" s="327" t="str">
        <f>IF(L46='11 FORMULAS'!$P$6,T45-(T45*R46),T45)</f>
        <v/>
      </c>
      <c r="U46" s="470"/>
      <c r="V46" s="473"/>
      <c r="X46" s="322"/>
      <c r="Y46" s="323"/>
      <c r="Z46" s="323"/>
    </row>
    <row r="47" spans="1:26" ht="29.45" customHeight="1" thickBot="1" x14ac:dyDescent="0.3">
      <c r="A47" s="465"/>
      <c r="B47" s="468"/>
      <c r="C47" s="445"/>
      <c r="D47" s="448"/>
      <c r="E47" s="70">
        <v>4</v>
      </c>
      <c r="F47" s="231"/>
      <c r="G47" s="231"/>
      <c r="H47" s="231"/>
      <c r="I47" s="341" t="str">
        <f t="shared" si="19"/>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28" t="str">
        <f t="shared" ref="R47" si="21">+IFERROR(K47+N47,"")</f>
        <v/>
      </c>
      <c r="S47" s="328" t="str">
        <f>IF(L47='11 FORMULAS'!$P$5,S46-(S46*R47),S46)</f>
        <v/>
      </c>
      <c r="T47" s="328" t="str">
        <f>IF(L47='11 FORMULAS'!$P$6,T46-(T46*R47),T46)</f>
        <v/>
      </c>
      <c r="U47" s="471"/>
      <c r="V47" s="474"/>
    </row>
    <row r="48" spans="1:26" ht="29.45" customHeight="1" x14ac:dyDescent="0.25">
      <c r="A48" s="463" t="str">
        <f>'2 CONTEXTO E IDENTIFICACIÓN'!A18</f>
        <v>R10</v>
      </c>
      <c r="B48" s="466" t="str">
        <f>+'2 CONTEXTO E IDENTIFICACIÓN'!F18</f>
        <v xml:space="preserve">  </v>
      </c>
      <c r="C48" s="443" t="str">
        <f>+'3 PROBABIL E IMPACTO INHERENTE'!E18</f>
        <v/>
      </c>
      <c r="D48" s="446" t="str">
        <f>+'3 PROBABIL E IMPACTO INHERENTE'!M18</f>
        <v/>
      </c>
      <c r="E48" s="68">
        <v>1</v>
      </c>
      <c r="F48" s="71"/>
      <c r="G48" s="71"/>
      <c r="H48" s="71"/>
      <c r="I48" s="339" t="str">
        <f t="shared" si="19"/>
        <v xml:space="preserve">  </v>
      </c>
      <c r="J48" s="5"/>
      <c r="K48" s="64" t="str">
        <f>+IF(J48='11 FORMULAS'!$E$4,'11 FORMULAS'!$F$4,IF(J48='11 FORMULAS'!$E$5,'11 FORMULAS'!$F$5,IF(J48='11 FORMULAS'!$E$6,'11 FORMULAS'!$F$6,"")))</f>
        <v/>
      </c>
      <c r="L48" s="64" t="str">
        <f>+IF(OR(J48='11 FORMULAS'!$O$4,J48='11 FORMULAS'!$O$5),'11 FORMULAS'!$P$5,IF(J48='11 FORMULAS'!$O$6,'11 FORMULAS'!$P$6,""))</f>
        <v/>
      </c>
      <c r="M48" s="5"/>
      <c r="N48" s="64" t="str">
        <f>+IF(M48='11 FORMULAS'!$H$4,'11 FORMULAS'!$I$4,IF(M48='11 FORMULAS'!$H$5,'11 FORMULAS'!$I$5,""))</f>
        <v/>
      </c>
      <c r="O48" s="6"/>
      <c r="P48" s="6"/>
      <c r="Q48" s="6"/>
      <c r="R48" s="326" t="str">
        <f>+IFERROR(K48+N48,"")</f>
        <v/>
      </c>
      <c r="S48" s="326" t="str">
        <f>IF(L48='11 FORMULAS'!$P$5,C48-(C48*R48),C48)</f>
        <v/>
      </c>
      <c r="T48" s="326" t="str">
        <f>IF(L48='11 FORMULAS'!$P$6,D48-(D48*R48),D48)</f>
        <v/>
      </c>
      <c r="U48" s="469" t="str">
        <f>+IF(S51="","",S51)</f>
        <v/>
      </c>
      <c r="V48" s="472" t="str">
        <f>+IF(T51="","",T51)</f>
        <v/>
      </c>
      <c r="X48" s="322"/>
      <c r="Y48" s="323"/>
      <c r="Z48" s="323"/>
    </row>
    <row r="49" spans="1:26" ht="29.45" customHeight="1" x14ac:dyDescent="0.25">
      <c r="A49" s="464"/>
      <c r="B49" s="467"/>
      <c r="C49" s="444"/>
      <c r="D49" s="447"/>
      <c r="E49" s="69">
        <v>2</v>
      </c>
      <c r="F49" s="230"/>
      <c r="G49" s="230"/>
      <c r="H49" s="230"/>
      <c r="I49" s="340" t="str">
        <f t="shared" si="19"/>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27" t="str">
        <f t="shared" ref="R49" si="22">+IFERROR(K49+N49,"")</f>
        <v/>
      </c>
      <c r="S49" s="327" t="str">
        <f>IF(L49='11 FORMULAS'!$P$5,S48-(S48*R49),S48)</f>
        <v/>
      </c>
      <c r="T49" s="327" t="str">
        <f>IF(L49='11 FORMULAS'!$P$6,T48-(T48*R49),T48)</f>
        <v/>
      </c>
      <c r="U49" s="470"/>
      <c r="V49" s="473"/>
      <c r="X49" s="322"/>
      <c r="Y49" s="323"/>
      <c r="Z49" s="323"/>
    </row>
    <row r="50" spans="1:26" ht="29.45" customHeight="1" x14ac:dyDescent="0.25">
      <c r="A50" s="464"/>
      <c r="B50" s="467"/>
      <c r="C50" s="444"/>
      <c r="D50" s="447"/>
      <c r="E50" s="69">
        <v>3</v>
      </c>
      <c r="F50" s="230"/>
      <c r="G50" s="230"/>
      <c r="H50" s="230"/>
      <c r="I50" s="340" t="str">
        <f t="shared" si="19"/>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27" t="str">
        <f>+IFERROR(K50+N50,"")</f>
        <v/>
      </c>
      <c r="S50" s="327" t="str">
        <f>IF(L50='11 FORMULAS'!$P$5,S49-(S49*R50),S49)</f>
        <v/>
      </c>
      <c r="T50" s="327" t="str">
        <f>IF(L50='11 FORMULAS'!$P$6,T49-(T49*R50),T49)</f>
        <v/>
      </c>
      <c r="U50" s="470"/>
      <c r="V50" s="473"/>
      <c r="X50" s="322"/>
      <c r="Y50" s="323"/>
      <c r="Z50" s="323"/>
    </row>
    <row r="51" spans="1:26" ht="29.45" customHeight="1" thickBot="1" x14ac:dyDescent="0.3">
      <c r="A51" s="465"/>
      <c r="B51" s="468"/>
      <c r="C51" s="445"/>
      <c r="D51" s="448"/>
      <c r="E51" s="70">
        <v>4</v>
      </c>
      <c r="F51" s="231"/>
      <c r="G51" s="231"/>
      <c r="H51" s="231"/>
      <c r="I51" s="341" t="str">
        <f t="shared" si="19"/>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28" t="str">
        <f t="shared" ref="R51" si="23">+IFERROR(K51+N51,"")</f>
        <v/>
      </c>
      <c r="S51" s="328" t="str">
        <f>IF(L51='11 FORMULAS'!$P$5,S50-(S50*R51),S50)</f>
        <v/>
      </c>
      <c r="T51" s="328" t="str">
        <f>IF(L51='11 FORMULAS'!$P$6,T50-(T50*R51),T50)</f>
        <v/>
      </c>
      <c r="U51" s="471"/>
      <c r="V51" s="474"/>
    </row>
    <row r="52" spans="1:26" ht="29.45" customHeight="1" x14ac:dyDescent="0.25">
      <c r="A52" s="463" t="str">
        <f>'2 CONTEXTO E IDENTIFICACIÓN'!A19</f>
        <v>R11</v>
      </c>
      <c r="B52" s="466" t="str">
        <f>+'2 CONTEXTO E IDENTIFICACIÓN'!F19</f>
        <v xml:space="preserve">  </v>
      </c>
      <c r="C52" s="443" t="str">
        <f>+'3 PROBABIL E IMPACTO INHERENTE'!E19</f>
        <v/>
      </c>
      <c r="D52" s="446" t="str">
        <f>+'3 PROBABIL E IMPACTO INHERENTE'!M19</f>
        <v/>
      </c>
      <c r="E52" s="68">
        <v>1</v>
      </c>
      <c r="F52" s="71"/>
      <c r="G52" s="71"/>
      <c r="H52" s="71"/>
      <c r="I52" s="339" t="str">
        <f t="shared" si="19"/>
        <v xml:space="preserve">  </v>
      </c>
      <c r="J52" s="5"/>
      <c r="K52" s="64" t="str">
        <f>+IF(J52='11 FORMULAS'!$E$4,'11 FORMULAS'!$F$4,IF(J52='11 FORMULAS'!$E$5,'11 FORMULAS'!$F$5,IF(J52='11 FORMULAS'!$E$6,'11 FORMULAS'!$F$6,"")))</f>
        <v/>
      </c>
      <c r="L52" s="64" t="str">
        <f>+IF(OR(J52='11 FORMULAS'!$O$4,J52='11 FORMULAS'!$O$5),'11 FORMULAS'!$P$5,IF(J52='11 FORMULAS'!$O$6,'11 FORMULAS'!$P$6,""))</f>
        <v/>
      </c>
      <c r="M52" s="5"/>
      <c r="N52" s="64" t="str">
        <f>+IF(M52='11 FORMULAS'!$H$4,'11 FORMULAS'!$I$4,IF(M52='11 FORMULAS'!$H$5,'11 FORMULAS'!$I$5,""))</f>
        <v/>
      </c>
      <c r="O52" s="6"/>
      <c r="P52" s="6"/>
      <c r="Q52" s="6"/>
      <c r="R52" s="326" t="str">
        <f>+IFERROR(K52+N52,"")</f>
        <v/>
      </c>
      <c r="S52" s="326" t="str">
        <f>IF(L52='11 FORMULAS'!$P$5,C52-(C52*R52),C52)</f>
        <v/>
      </c>
      <c r="T52" s="326" t="str">
        <f>IF(L52='11 FORMULAS'!$P$6,D52-(D52*R52),D52)</f>
        <v/>
      </c>
      <c r="U52" s="469" t="str">
        <f>+IF(S55="","",S55)</f>
        <v/>
      </c>
      <c r="V52" s="472" t="str">
        <f>+IF(T55="","",T55)</f>
        <v/>
      </c>
      <c r="X52" s="322"/>
      <c r="Y52" s="323"/>
      <c r="Z52" s="323"/>
    </row>
    <row r="53" spans="1:26" ht="29.45" customHeight="1" x14ac:dyDescent="0.25">
      <c r="A53" s="464"/>
      <c r="B53" s="467"/>
      <c r="C53" s="444"/>
      <c r="D53" s="447"/>
      <c r="E53" s="69">
        <v>2</v>
      </c>
      <c r="F53" s="230"/>
      <c r="G53" s="230"/>
      <c r="H53" s="230"/>
      <c r="I53" s="340" t="str">
        <f t="shared" si="19"/>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27" t="str">
        <f t="shared" ref="R53" si="24">+IFERROR(K53+N53,"")</f>
        <v/>
      </c>
      <c r="S53" s="327" t="str">
        <f>IF(L53='11 FORMULAS'!$P$5,S52-(S52*R53),S52)</f>
        <v/>
      </c>
      <c r="T53" s="327" t="str">
        <f>IF(L53='11 FORMULAS'!$P$6,T52-(T52*R53),T52)</f>
        <v/>
      </c>
      <c r="U53" s="470"/>
      <c r="V53" s="473"/>
      <c r="X53" s="322"/>
      <c r="Y53" s="323"/>
      <c r="Z53" s="323"/>
    </row>
    <row r="54" spans="1:26" ht="29.45" customHeight="1" x14ac:dyDescent="0.25">
      <c r="A54" s="464"/>
      <c r="B54" s="467"/>
      <c r="C54" s="444"/>
      <c r="D54" s="447"/>
      <c r="E54" s="69">
        <v>3</v>
      </c>
      <c r="F54" s="230"/>
      <c r="G54" s="230"/>
      <c r="H54" s="230"/>
      <c r="I54" s="340" t="str">
        <f t="shared" si="19"/>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27" t="str">
        <f>+IFERROR(K54+N54,"")</f>
        <v/>
      </c>
      <c r="S54" s="327" t="str">
        <f>IF(L54='11 FORMULAS'!$P$5,S53-(S53*R54),S53)</f>
        <v/>
      </c>
      <c r="T54" s="327" t="str">
        <f>IF(L54='11 FORMULAS'!$P$6,T53-(T53*R54),T53)</f>
        <v/>
      </c>
      <c r="U54" s="470"/>
      <c r="V54" s="473"/>
      <c r="X54" s="322"/>
      <c r="Y54" s="323"/>
      <c r="Z54" s="323"/>
    </row>
    <row r="55" spans="1:26" ht="29.45" customHeight="1" thickBot="1" x14ac:dyDescent="0.3">
      <c r="A55" s="465"/>
      <c r="B55" s="468"/>
      <c r="C55" s="445"/>
      <c r="D55" s="448"/>
      <c r="E55" s="70">
        <v>4</v>
      </c>
      <c r="F55" s="231"/>
      <c r="G55" s="231"/>
      <c r="H55" s="231"/>
      <c r="I55" s="341" t="str">
        <f t="shared" si="19"/>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28" t="str">
        <f t="shared" ref="R55" si="25">+IFERROR(K55+N55,"")</f>
        <v/>
      </c>
      <c r="S55" s="328" t="str">
        <f>IF(L55='11 FORMULAS'!$P$5,S54-(S54*R55),S54)</f>
        <v/>
      </c>
      <c r="T55" s="328" t="str">
        <f>IF(L55='11 FORMULAS'!$P$6,T54-(T54*R55),T54)</f>
        <v/>
      </c>
      <c r="U55" s="471"/>
      <c r="V55" s="474"/>
    </row>
    <row r="56" spans="1:26" ht="29.45" customHeight="1" x14ac:dyDescent="0.25">
      <c r="A56" s="463" t="str">
        <f>'2 CONTEXTO E IDENTIFICACIÓN'!A20</f>
        <v>R12</v>
      </c>
      <c r="B56" s="466" t="str">
        <f>+'2 CONTEXTO E IDENTIFICACIÓN'!F20</f>
        <v xml:space="preserve">  </v>
      </c>
      <c r="C56" s="443" t="str">
        <f>+'3 PROBABIL E IMPACTO INHERENTE'!E20</f>
        <v/>
      </c>
      <c r="D56" s="446" t="str">
        <f>+'3 PROBABIL E IMPACTO INHERENTE'!M20</f>
        <v/>
      </c>
      <c r="E56" s="68">
        <v>1</v>
      </c>
      <c r="F56" s="71"/>
      <c r="G56" s="71"/>
      <c r="H56" s="71"/>
      <c r="I56" s="339" t="str">
        <f t="shared" si="19"/>
        <v xml:space="preserve">  </v>
      </c>
      <c r="J56" s="5"/>
      <c r="K56" s="64" t="str">
        <f>+IF(J56='11 FORMULAS'!$E$4,'11 FORMULAS'!$F$4,IF(J56='11 FORMULAS'!$E$5,'11 FORMULAS'!$F$5,IF(J56='11 FORMULAS'!$E$6,'11 FORMULAS'!$F$6,"")))</f>
        <v/>
      </c>
      <c r="L56" s="64" t="str">
        <f>+IF(OR(J56='11 FORMULAS'!$O$4,J56='11 FORMULAS'!$O$5),'11 FORMULAS'!$P$5,IF(J56='11 FORMULAS'!$O$6,'11 FORMULAS'!$P$6,""))</f>
        <v/>
      </c>
      <c r="M56" s="5"/>
      <c r="N56" s="64" t="str">
        <f>+IF(M56='11 FORMULAS'!$H$4,'11 FORMULAS'!$I$4,IF(M56='11 FORMULAS'!$H$5,'11 FORMULAS'!$I$5,""))</f>
        <v/>
      </c>
      <c r="O56" s="6"/>
      <c r="P56" s="6"/>
      <c r="Q56" s="6"/>
      <c r="R56" s="326" t="str">
        <f>+IFERROR(K56+N56,"")</f>
        <v/>
      </c>
      <c r="S56" s="326" t="str">
        <f>IF(L56='11 FORMULAS'!$P$5,C56-(C56*R56),C56)</f>
        <v/>
      </c>
      <c r="T56" s="326" t="str">
        <f>IF(L56='11 FORMULAS'!$P$6,D56-(D56*R56),D56)</f>
        <v/>
      </c>
      <c r="U56" s="469" t="str">
        <f>+IF(S59="","",S59)</f>
        <v/>
      </c>
      <c r="V56" s="472" t="str">
        <f>+IF(T59="","",T59)</f>
        <v/>
      </c>
      <c r="X56" s="322"/>
      <c r="Y56" s="323"/>
      <c r="Z56" s="323"/>
    </row>
    <row r="57" spans="1:26" ht="29.45" customHeight="1" x14ac:dyDescent="0.25">
      <c r="A57" s="464"/>
      <c r="B57" s="467"/>
      <c r="C57" s="444"/>
      <c r="D57" s="447"/>
      <c r="E57" s="69">
        <v>2</v>
      </c>
      <c r="F57" s="230"/>
      <c r="G57" s="230"/>
      <c r="H57" s="230"/>
      <c r="I57" s="340" t="str">
        <f t="shared" si="19"/>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27" t="str">
        <f t="shared" ref="R57" si="26">+IFERROR(K57+N57,"")</f>
        <v/>
      </c>
      <c r="S57" s="327" t="str">
        <f>IF(L57='11 FORMULAS'!$P$5,S56-(S56*R57),S56)</f>
        <v/>
      </c>
      <c r="T57" s="327" t="str">
        <f>IF(L57='11 FORMULAS'!$P$6,T56-(T56*R57),T56)</f>
        <v/>
      </c>
      <c r="U57" s="470"/>
      <c r="V57" s="473"/>
      <c r="X57" s="322"/>
      <c r="Y57" s="323"/>
      <c r="Z57" s="323"/>
    </row>
    <row r="58" spans="1:26" ht="29.45" customHeight="1" x14ac:dyDescent="0.25">
      <c r="A58" s="464"/>
      <c r="B58" s="467"/>
      <c r="C58" s="444"/>
      <c r="D58" s="447"/>
      <c r="E58" s="69">
        <v>3</v>
      </c>
      <c r="F58" s="230"/>
      <c r="G58" s="230"/>
      <c r="H58" s="230"/>
      <c r="I58" s="340" t="str">
        <f t="shared" si="19"/>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27" t="str">
        <f>+IFERROR(K58+N58,"")</f>
        <v/>
      </c>
      <c r="S58" s="327" t="str">
        <f>IF(L58='11 FORMULAS'!$P$5,S57-(S57*R58),S57)</f>
        <v/>
      </c>
      <c r="T58" s="327" t="str">
        <f>IF(L58='11 FORMULAS'!$P$6,T57-(T57*R58),T57)</f>
        <v/>
      </c>
      <c r="U58" s="470"/>
      <c r="V58" s="473"/>
      <c r="X58" s="322"/>
      <c r="Y58" s="323"/>
      <c r="Z58" s="323"/>
    </row>
    <row r="59" spans="1:26" ht="29.45" customHeight="1" thickBot="1" x14ac:dyDescent="0.3">
      <c r="A59" s="465"/>
      <c r="B59" s="468"/>
      <c r="C59" s="445"/>
      <c r="D59" s="448"/>
      <c r="E59" s="70">
        <v>4</v>
      </c>
      <c r="F59" s="231"/>
      <c r="G59" s="231"/>
      <c r="H59" s="231"/>
      <c r="I59" s="341" t="str">
        <f t="shared" si="19"/>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28" t="str">
        <f t="shared" ref="R59" si="27">+IFERROR(K59+N59,"")</f>
        <v/>
      </c>
      <c r="S59" s="328" t="str">
        <f>IF(L59='11 FORMULAS'!$P$5,S58-(S58*R59),S58)</f>
        <v/>
      </c>
      <c r="T59" s="328" t="str">
        <f>IF(L59='11 FORMULAS'!$P$6,T58-(T58*R59),T58)</f>
        <v/>
      </c>
      <c r="U59" s="471"/>
      <c r="V59" s="474"/>
    </row>
    <row r="60" spans="1:26" ht="29.45" customHeight="1" x14ac:dyDescent="0.25">
      <c r="A60" s="463" t="str">
        <f>'2 CONTEXTO E IDENTIFICACIÓN'!A21</f>
        <v>R13</v>
      </c>
      <c r="B60" s="466" t="str">
        <f>+'2 CONTEXTO E IDENTIFICACIÓN'!F21</f>
        <v xml:space="preserve">  </v>
      </c>
      <c r="C60" s="443" t="str">
        <f>+'3 PROBABIL E IMPACTO INHERENTE'!E21</f>
        <v/>
      </c>
      <c r="D60" s="446" t="str">
        <f>+'3 PROBABIL E IMPACTO INHERENTE'!M21</f>
        <v/>
      </c>
      <c r="E60" s="68">
        <v>1</v>
      </c>
      <c r="F60" s="71"/>
      <c r="G60" s="71"/>
      <c r="H60" s="71"/>
      <c r="I60" s="339" t="str">
        <f t="shared" si="19"/>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26" t="str">
        <f>+IFERROR(K60+N60,"")</f>
        <v/>
      </c>
      <c r="S60" s="326" t="str">
        <f>IF(L60='11 FORMULAS'!$P$5,C60-(C60*R60),C60)</f>
        <v/>
      </c>
      <c r="T60" s="326" t="str">
        <f>IF(L60='11 FORMULAS'!$P$6,D60-(D60*R60),D60)</f>
        <v/>
      </c>
      <c r="U60" s="469" t="str">
        <f>+IF(S63="","",S63)</f>
        <v/>
      </c>
      <c r="V60" s="472" t="str">
        <f>+IF(T63="","",T63)</f>
        <v/>
      </c>
      <c r="X60" s="322"/>
      <c r="Y60" s="323"/>
      <c r="Z60" s="323"/>
    </row>
    <row r="61" spans="1:26" ht="29.45" customHeight="1" x14ac:dyDescent="0.25">
      <c r="A61" s="464"/>
      <c r="B61" s="467"/>
      <c r="C61" s="444"/>
      <c r="D61" s="447"/>
      <c r="E61" s="69">
        <v>2</v>
      </c>
      <c r="F61" s="230"/>
      <c r="G61" s="230"/>
      <c r="H61" s="230"/>
      <c r="I61" s="340" t="str">
        <f t="shared" si="19"/>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27" t="str">
        <f t="shared" ref="R61" si="28">+IFERROR(K61+N61,"")</f>
        <v/>
      </c>
      <c r="S61" s="327" t="str">
        <f>IF(L61='11 FORMULAS'!$P$5,S60-(S60*R61),S60)</f>
        <v/>
      </c>
      <c r="T61" s="327" t="str">
        <f>IF(L61='11 FORMULAS'!$P$6,T60-(T60*R61),T60)</f>
        <v/>
      </c>
      <c r="U61" s="470"/>
      <c r="V61" s="473"/>
      <c r="X61" s="322"/>
      <c r="Y61" s="323"/>
      <c r="Z61" s="323"/>
    </row>
    <row r="62" spans="1:26" ht="29.45" customHeight="1" x14ac:dyDescent="0.25">
      <c r="A62" s="464"/>
      <c r="B62" s="467"/>
      <c r="C62" s="444"/>
      <c r="D62" s="447"/>
      <c r="E62" s="69">
        <v>3</v>
      </c>
      <c r="F62" s="230"/>
      <c r="G62" s="230"/>
      <c r="H62" s="230"/>
      <c r="I62" s="340" t="str">
        <f t="shared" si="19"/>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27" t="str">
        <f>+IFERROR(K62+N62,"")</f>
        <v/>
      </c>
      <c r="S62" s="327" t="str">
        <f>IF(L62='11 FORMULAS'!$P$5,S61-(S61*R62),S61)</f>
        <v/>
      </c>
      <c r="T62" s="327" t="str">
        <f>IF(L62='11 FORMULAS'!$P$6,T61-(T61*R62),T61)</f>
        <v/>
      </c>
      <c r="U62" s="470"/>
      <c r="V62" s="473"/>
      <c r="X62" s="322"/>
      <c r="Y62" s="323"/>
      <c r="Z62" s="323"/>
    </row>
    <row r="63" spans="1:26" ht="29.45" customHeight="1" thickBot="1" x14ac:dyDescent="0.3">
      <c r="A63" s="465"/>
      <c r="B63" s="468"/>
      <c r="C63" s="445"/>
      <c r="D63" s="448"/>
      <c r="E63" s="70">
        <v>4</v>
      </c>
      <c r="F63" s="231"/>
      <c r="G63" s="231"/>
      <c r="H63" s="231"/>
      <c r="I63" s="341" t="str">
        <f t="shared" si="19"/>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28" t="str">
        <f t="shared" ref="R63" si="29">+IFERROR(K63+N63,"")</f>
        <v/>
      </c>
      <c r="S63" s="328" t="str">
        <f>IF(L63='11 FORMULAS'!$P$5,S62-(S62*R63),S62)</f>
        <v/>
      </c>
      <c r="T63" s="328" t="str">
        <f>IF(L63='11 FORMULAS'!$P$6,T62-(T62*R63),T62)</f>
        <v/>
      </c>
      <c r="U63" s="471"/>
      <c r="V63" s="474"/>
    </row>
    <row r="64" spans="1:26" ht="29.45" customHeight="1" x14ac:dyDescent="0.25">
      <c r="A64" s="463" t="str">
        <f>'2 CONTEXTO E IDENTIFICACIÓN'!A22</f>
        <v>R14</v>
      </c>
      <c r="B64" s="466" t="str">
        <f>+'2 CONTEXTO E IDENTIFICACIÓN'!F22</f>
        <v xml:space="preserve">  </v>
      </c>
      <c r="C64" s="443" t="str">
        <f>+'3 PROBABIL E IMPACTO INHERENTE'!E22</f>
        <v/>
      </c>
      <c r="D64" s="446" t="str">
        <f>+'3 PROBABIL E IMPACTO INHERENTE'!M22</f>
        <v/>
      </c>
      <c r="E64" s="68">
        <v>1</v>
      </c>
      <c r="F64" s="71"/>
      <c r="G64" s="71"/>
      <c r="H64" s="71"/>
      <c r="I64" s="339" t="str">
        <f t="shared" si="19"/>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26" t="str">
        <f>+IFERROR(K64+N64,"")</f>
        <v/>
      </c>
      <c r="S64" s="326" t="str">
        <f>IF(L64='11 FORMULAS'!$P$5,C64-(C64*R64),C64)</f>
        <v/>
      </c>
      <c r="T64" s="326" t="str">
        <f>IF(L64='11 FORMULAS'!$P$6,D64-(D64*R64),D64)</f>
        <v/>
      </c>
      <c r="U64" s="469" t="str">
        <f>+IF(S67="","",S67)</f>
        <v/>
      </c>
      <c r="V64" s="472" t="str">
        <f>+IF(T67="","",T67)</f>
        <v/>
      </c>
      <c r="X64" s="322"/>
      <c r="Y64" s="323"/>
      <c r="Z64" s="323"/>
    </row>
    <row r="65" spans="1:26" ht="29.45" customHeight="1" x14ac:dyDescent="0.25">
      <c r="A65" s="464"/>
      <c r="B65" s="467"/>
      <c r="C65" s="444"/>
      <c r="D65" s="447"/>
      <c r="E65" s="69">
        <v>2</v>
      </c>
      <c r="F65" s="230"/>
      <c r="G65" s="230"/>
      <c r="H65" s="230"/>
      <c r="I65" s="340" t="str">
        <f t="shared" si="19"/>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27" t="str">
        <f t="shared" ref="R65" si="30">+IFERROR(K65+N65,"")</f>
        <v/>
      </c>
      <c r="S65" s="327" t="str">
        <f>IF(L65='11 FORMULAS'!$P$5,S64-(S64*R65),S64)</f>
        <v/>
      </c>
      <c r="T65" s="327" t="str">
        <f>IF(L65='11 FORMULAS'!$P$6,T64-(T64*R65),T64)</f>
        <v/>
      </c>
      <c r="U65" s="470"/>
      <c r="V65" s="473"/>
      <c r="X65" s="322"/>
      <c r="Y65" s="323"/>
      <c r="Z65" s="323"/>
    </row>
    <row r="66" spans="1:26" ht="29.45" customHeight="1" x14ac:dyDescent="0.25">
      <c r="A66" s="464"/>
      <c r="B66" s="467"/>
      <c r="C66" s="444"/>
      <c r="D66" s="447"/>
      <c r="E66" s="69">
        <v>3</v>
      </c>
      <c r="F66" s="230"/>
      <c r="G66" s="230"/>
      <c r="H66" s="230"/>
      <c r="I66" s="340" t="str">
        <f t="shared" si="19"/>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27" t="str">
        <f>+IFERROR(K66+N66,"")</f>
        <v/>
      </c>
      <c r="S66" s="327" t="str">
        <f>IF(L66='11 FORMULAS'!$P$5,S65-(S65*R66),S65)</f>
        <v/>
      </c>
      <c r="T66" s="327" t="str">
        <f>IF(L66='11 FORMULAS'!$P$6,T65-(T65*R66),T65)</f>
        <v/>
      </c>
      <c r="U66" s="470"/>
      <c r="V66" s="473"/>
      <c r="X66" s="322"/>
      <c r="Y66" s="323"/>
      <c r="Z66" s="323"/>
    </row>
    <row r="67" spans="1:26" ht="29.45" customHeight="1" thickBot="1" x14ac:dyDescent="0.3">
      <c r="A67" s="465"/>
      <c r="B67" s="468"/>
      <c r="C67" s="445"/>
      <c r="D67" s="448"/>
      <c r="E67" s="70">
        <v>4</v>
      </c>
      <c r="F67" s="231"/>
      <c r="G67" s="231"/>
      <c r="H67" s="231"/>
      <c r="I67" s="341" t="str">
        <f t="shared" si="19"/>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28" t="str">
        <f t="shared" ref="R67" si="31">+IFERROR(K67+N67,"")</f>
        <v/>
      </c>
      <c r="S67" s="328" t="str">
        <f>IF(L67='11 FORMULAS'!$P$5,S66-(S66*R67),S66)</f>
        <v/>
      </c>
      <c r="T67" s="328" t="str">
        <f>IF(L67='11 FORMULAS'!$P$6,T66-(T66*R67),T66)</f>
        <v/>
      </c>
      <c r="U67" s="471"/>
      <c r="V67" s="474"/>
    </row>
    <row r="68" spans="1:26" ht="29.45" customHeight="1" x14ac:dyDescent="0.25">
      <c r="A68" s="463" t="str">
        <f>'2 CONTEXTO E IDENTIFICACIÓN'!A23</f>
        <v>R15</v>
      </c>
      <c r="B68" s="466" t="str">
        <f>+'2 CONTEXTO E IDENTIFICACIÓN'!F23</f>
        <v xml:space="preserve">  </v>
      </c>
      <c r="C68" s="443" t="str">
        <f>+'3 PROBABIL E IMPACTO INHERENTE'!E23</f>
        <v/>
      </c>
      <c r="D68" s="446" t="str">
        <f>+'3 PROBABIL E IMPACTO INHERENTE'!M23</f>
        <v/>
      </c>
      <c r="E68" s="68">
        <v>1</v>
      </c>
      <c r="F68" s="71"/>
      <c r="G68" s="71"/>
      <c r="H68" s="71"/>
      <c r="I68" s="339" t="str">
        <f t="shared" si="19"/>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26" t="str">
        <f>+IFERROR(K68+N68,"")</f>
        <v/>
      </c>
      <c r="S68" s="326" t="str">
        <f>IF(L68='11 FORMULAS'!$P$5,C68-(C68*R68),C68)</f>
        <v/>
      </c>
      <c r="T68" s="326" t="str">
        <f>IF(L68='11 FORMULAS'!$P$6,D68-(D68*R68),D68)</f>
        <v/>
      </c>
      <c r="U68" s="469" t="str">
        <f>+IF(S71="","",S71)</f>
        <v/>
      </c>
      <c r="V68" s="472" t="str">
        <f>+IF(T71="","",T71)</f>
        <v/>
      </c>
      <c r="X68" s="322"/>
      <c r="Y68" s="323"/>
      <c r="Z68" s="323"/>
    </row>
    <row r="69" spans="1:26" ht="29.45" customHeight="1" x14ac:dyDescent="0.25">
      <c r="A69" s="464"/>
      <c r="B69" s="467"/>
      <c r="C69" s="444"/>
      <c r="D69" s="447"/>
      <c r="E69" s="69">
        <v>2</v>
      </c>
      <c r="F69" s="230"/>
      <c r="G69" s="230"/>
      <c r="H69" s="230"/>
      <c r="I69" s="340" t="str">
        <f t="shared" si="19"/>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27" t="str">
        <f t="shared" ref="R69" si="32">+IFERROR(K69+N69,"")</f>
        <v/>
      </c>
      <c r="S69" s="327" t="str">
        <f>IF(L69='11 FORMULAS'!$P$5,S68-(S68*R69),S68)</f>
        <v/>
      </c>
      <c r="T69" s="327" t="str">
        <f>IF(L69='11 FORMULAS'!$P$6,T68-(T68*R69),T68)</f>
        <v/>
      </c>
      <c r="U69" s="470"/>
      <c r="V69" s="473"/>
      <c r="X69" s="322"/>
      <c r="Y69" s="323"/>
      <c r="Z69" s="323"/>
    </row>
    <row r="70" spans="1:26" ht="29.45" customHeight="1" x14ac:dyDescent="0.25">
      <c r="A70" s="464"/>
      <c r="B70" s="467"/>
      <c r="C70" s="444"/>
      <c r="D70" s="447"/>
      <c r="E70" s="69">
        <v>3</v>
      </c>
      <c r="F70" s="230"/>
      <c r="G70" s="230"/>
      <c r="H70" s="230"/>
      <c r="I70" s="340" t="str">
        <f t="shared" si="19"/>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27" t="str">
        <f>+IFERROR(K70+N70,"")</f>
        <v/>
      </c>
      <c r="S70" s="327" t="str">
        <f>IF(L70='11 FORMULAS'!$P$5,S69-(S69*R70),S69)</f>
        <v/>
      </c>
      <c r="T70" s="327" t="str">
        <f>IF(L70='11 FORMULAS'!$P$6,T69-(T69*R70),T69)</f>
        <v/>
      </c>
      <c r="U70" s="470"/>
      <c r="V70" s="473"/>
      <c r="X70" s="322"/>
      <c r="Y70" s="323"/>
      <c r="Z70" s="323"/>
    </row>
    <row r="71" spans="1:26" ht="29.45" customHeight="1" thickBot="1" x14ac:dyDescent="0.3">
      <c r="A71" s="465"/>
      <c r="B71" s="468"/>
      <c r="C71" s="445"/>
      <c r="D71" s="448"/>
      <c r="E71" s="70">
        <v>4</v>
      </c>
      <c r="F71" s="231"/>
      <c r="G71" s="231"/>
      <c r="H71" s="231"/>
      <c r="I71" s="341" t="str">
        <f t="shared" si="19"/>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28" t="str">
        <f t="shared" ref="R71" si="33">+IFERROR(K71+N71,"")</f>
        <v/>
      </c>
      <c r="S71" s="328" t="str">
        <f>IF(L71='11 FORMULAS'!$P$5,S70-(S70*R71),S70)</f>
        <v/>
      </c>
      <c r="T71" s="328" t="str">
        <f>IF(L71='11 FORMULAS'!$P$6,T70-(T70*R71),T70)</f>
        <v/>
      </c>
      <c r="U71" s="471"/>
      <c r="V71" s="474"/>
    </row>
    <row r="72" spans="1:26" ht="29.45" customHeight="1" x14ac:dyDescent="0.25">
      <c r="A72" s="463" t="str">
        <f>'2 CONTEXTO E IDENTIFICACIÓN'!A24</f>
        <v>R16</v>
      </c>
      <c r="B72" s="466" t="str">
        <f>+'2 CONTEXTO E IDENTIFICACIÓN'!F24</f>
        <v xml:space="preserve">  </v>
      </c>
      <c r="C72" s="443" t="str">
        <f>+'3 PROBABIL E IMPACTO INHERENTE'!E24</f>
        <v/>
      </c>
      <c r="D72" s="446" t="str">
        <f>+'3 PROBABIL E IMPACTO INHERENTE'!M24</f>
        <v/>
      </c>
      <c r="E72" s="68">
        <v>1</v>
      </c>
      <c r="F72" s="71"/>
      <c r="G72" s="71"/>
      <c r="H72" s="71"/>
      <c r="I72" s="339" t="str">
        <f t="shared" si="19"/>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26" t="str">
        <f>+IFERROR(K72+N72,"")</f>
        <v/>
      </c>
      <c r="S72" s="326" t="str">
        <f>IF(L72='11 FORMULAS'!$P$5,C72-(C72*R72),C72)</f>
        <v/>
      </c>
      <c r="T72" s="326" t="str">
        <f>IF(L72='11 FORMULAS'!$P$6,D72-(D72*R72),D72)</f>
        <v/>
      </c>
      <c r="U72" s="469" t="str">
        <f>+IF(S75="","",S75)</f>
        <v/>
      </c>
      <c r="V72" s="472" t="str">
        <f>+IF(T75="","",T75)</f>
        <v/>
      </c>
      <c r="X72" s="322"/>
      <c r="Y72" s="323"/>
      <c r="Z72" s="323"/>
    </row>
    <row r="73" spans="1:26" ht="29.45" customHeight="1" x14ac:dyDescent="0.25">
      <c r="A73" s="464"/>
      <c r="B73" s="467"/>
      <c r="C73" s="444"/>
      <c r="D73" s="447"/>
      <c r="E73" s="69">
        <v>2</v>
      </c>
      <c r="F73" s="230"/>
      <c r="G73" s="230"/>
      <c r="H73" s="230"/>
      <c r="I73" s="340" t="str">
        <f t="shared" si="19"/>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27" t="str">
        <f t="shared" ref="R73" si="34">+IFERROR(K73+N73,"")</f>
        <v/>
      </c>
      <c r="S73" s="327" t="str">
        <f>IF(L73='11 FORMULAS'!$P$5,S72-(S72*R73),S72)</f>
        <v/>
      </c>
      <c r="T73" s="327" t="str">
        <f>IF(L73='11 FORMULAS'!$P$6,T72-(T72*R73),T72)</f>
        <v/>
      </c>
      <c r="U73" s="470"/>
      <c r="V73" s="473"/>
      <c r="X73" s="322"/>
      <c r="Y73" s="323"/>
      <c r="Z73" s="323"/>
    </row>
    <row r="74" spans="1:26" ht="29.45" customHeight="1" x14ac:dyDescent="0.25">
      <c r="A74" s="464"/>
      <c r="B74" s="467"/>
      <c r="C74" s="444"/>
      <c r="D74" s="447"/>
      <c r="E74" s="69">
        <v>3</v>
      </c>
      <c r="F74" s="230"/>
      <c r="G74" s="230"/>
      <c r="H74" s="230"/>
      <c r="I74" s="340" t="str">
        <f t="shared" si="19"/>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27" t="str">
        <f>+IFERROR(K74+N74,"")</f>
        <v/>
      </c>
      <c r="S74" s="327" t="str">
        <f>IF(L74='11 FORMULAS'!$P$5,S73-(S73*R74),S73)</f>
        <v/>
      </c>
      <c r="T74" s="327" t="str">
        <f>IF(L74='11 FORMULAS'!$P$6,T73-(T73*R74),T73)</f>
        <v/>
      </c>
      <c r="U74" s="470"/>
      <c r="V74" s="473"/>
      <c r="X74" s="322"/>
      <c r="Y74" s="323"/>
      <c r="Z74" s="323"/>
    </row>
    <row r="75" spans="1:26" ht="29.45" customHeight="1" thickBot="1" x14ac:dyDescent="0.3">
      <c r="A75" s="465"/>
      <c r="B75" s="468"/>
      <c r="C75" s="445"/>
      <c r="D75" s="448"/>
      <c r="E75" s="70">
        <v>4</v>
      </c>
      <c r="F75" s="231"/>
      <c r="G75" s="231"/>
      <c r="H75" s="231"/>
      <c r="I75" s="341" t="str">
        <f t="shared" si="19"/>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28" t="str">
        <f t="shared" ref="R75" si="35">+IFERROR(K75+N75,"")</f>
        <v/>
      </c>
      <c r="S75" s="328" t="str">
        <f>IF(L75='11 FORMULAS'!$P$5,S74-(S74*R75),S74)</f>
        <v/>
      </c>
      <c r="T75" s="328" t="str">
        <f>IF(L75='11 FORMULAS'!$P$6,T74-(T74*R75),T74)</f>
        <v/>
      </c>
      <c r="U75" s="471"/>
      <c r="V75" s="474"/>
    </row>
    <row r="76" spans="1:26" ht="29.45" customHeight="1" x14ac:dyDescent="0.25">
      <c r="A76" s="463" t="str">
        <f>'2 CONTEXTO E IDENTIFICACIÓN'!A25</f>
        <v>R17</v>
      </c>
      <c r="B76" s="466" t="str">
        <f>+'2 CONTEXTO E IDENTIFICACIÓN'!F25</f>
        <v xml:space="preserve">  </v>
      </c>
      <c r="C76" s="443" t="str">
        <f>+'3 PROBABIL E IMPACTO INHERENTE'!E25</f>
        <v/>
      </c>
      <c r="D76" s="446" t="str">
        <f>+'3 PROBABIL E IMPACTO INHERENTE'!M25</f>
        <v/>
      </c>
      <c r="E76" s="68">
        <v>1</v>
      </c>
      <c r="F76" s="71"/>
      <c r="G76" s="71"/>
      <c r="H76" s="71"/>
      <c r="I76" s="339" t="str">
        <f t="shared" ref="I76:I91" si="36">+CONCATENATE(F76," ",G76," ",H76)</f>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26" t="str">
        <f>+IFERROR(K76+N76,"")</f>
        <v/>
      </c>
      <c r="S76" s="326" t="str">
        <f>IF(L76='11 FORMULAS'!$P$5,C76-(C76*R76),C76)</f>
        <v/>
      </c>
      <c r="T76" s="326" t="str">
        <f>IF(L76='11 FORMULAS'!$P$6,D76-(D76*R76),D76)</f>
        <v/>
      </c>
      <c r="U76" s="469" t="str">
        <f>+IF(S79="","",S79)</f>
        <v/>
      </c>
      <c r="V76" s="472" t="str">
        <f>+IF(T79="","",T79)</f>
        <v/>
      </c>
      <c r="X76" s="322"/>
      <c r="Y76" s="323"/>
      <c r="Z76" s="323"/>
    </row>
    <row r="77" spans="1:26" ht="29.45" customHeight="1" x14ac:dyDescent="0.25">
      <c r="A77" s="464"/>
      <c r="B77" s="467"/>
      <c r="C77" s="444"/>
      <c r="D77" s="447"/>
      <c r="E77" s="69">
        <v>2</v>
      </c>
      <c r="F77" s="230"/>
      <c r="G77" s="230"/>
      <c r="H77" s="230"/>
      <c r="I77" s="340" t="str">
        <f t="shared" si="36"/>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27" t="str">
        <f t="shared" ref="R77" si="37">+IFERROR(K77+N77,"")</f>
        <v/>
      </c>
      <c r="S77" s="327" t="str">
        <f>IF(L77='11 FORMULAS'!$P$5,S76-(S76*R77),S76)</f>
        <v/>
      </c>
      <c r="T77" s="327" t="str">
        <f>IF(L77='11 FORMULAS'!$P$6,T76-(T76*R77),T76)</f>
        <v/>
      </c>
      <c r="U77" s="470"/>
      <c r="V77" s="473"/>
      <c r="X77" s="322"/>
      <c r="Y77" s="323"/>
      <c r="Z77" s="323"/>
    </row>
    <row r="78" spans="1:26" ht="29.45" customHeight="1" x14ac:dyDescent="0.25">
      <c r="A78" s="464"/>
      <c r="B78" s="467"/>
      <c r="C78" s="444"/>
      <c r="D78" s="447"/>
      <c r="E78" s="69">
        <v>3</v>
      </c>
      <c r="F78" s="230"/>
      <c r="G78" s="230"/>
      <c r="H78" s="230"/>
      <c r="I78" s="340" t="str">
        <f t="shared" si="36"/>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27" t="str">
        <f>+IFERROR(K78+N78,"")</f>
        <v/>
      </c>
      <c r="S78" s="327" t="str">
        <f>IF(L78='11 FORMULAS'!$P$5,S77-(S77*R78),S77)</f>
        <v/>
      </c>
      <c r="T78" s="327" t="str">
        <f>IF(L78='11 FORMULAS'!$P$6,T77-(T77*R78),T77)</f>
        <v/>
      </c>
      <c r="U78" s="470"/>
      <c r="V78" s="473"/>
      <c r="X78" s="322"/>
      <c r="Y78" s="323"/>
      <c r="Z78" s="323"/>
    </row>
    <row r="79" spans="1:26" ht="29.45" customHeight="1" thickBot="1" x14ac:dyDescent="0.3">
      <c r="A79" s="465"/>
      <c r="B79" s="468"/>
      <c r="C79" s="445"/>
      <c r="D79" s="448"/>
      <c r="E79" s="70">
        <v>4</v>
      </c>
      <c r="F79" s="231"/>
      <c r="G79" s="231"/>
      <c r="H79" s="231"/>
      <c r="I79" s="341" t="str">
        <f t="shared" si="36"/>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28" t="str">
        <f t="shared" ref="R79" si="38">+IFERROR(K79+N79,"")</f>
        <v/>
      </c>
      <c r="S79" s="328" t="str">
        <f>IF(L79='11 FORMULAS'!$P$5,S78-(S78*R79),S78)</f>
        <v/>
      </c>
      <c r="T79" s="328" t="str">
        <f>IF(L79='11 FORMULAS'!$P$6,T78-(T78*R79),T78)</f>
        <v/>
      </c>
      <c r="U79" s="471"/>
      <c r="V79" s="474"/>
    </row>
    <row r="80" spans="1:26" ht="29.45" customHeight="1" x14ac:dyDescent="0.25">
      <c r="A80" s="463" t="str">
        <f>'2 CONTEXTO E IDENTIFICACIÓN'!A26</f>
        <v>R18</v>
      </c>
      <c r="B80" s="466" t="str">
        <f>+'2 CONTEXTO E IDENTIFICACIÓN'!F26</f>
        <v xml:space="preserve">  </v>
      </c>
      <c r="C80" s="443" t="str">
        <f>+'3 PROBABIL E IMPACTO INHERENTE'!E26</f>
        <v/>
      </c>
      <c r="D80" s="446" t="str">
        <f>+'3 PROBABIL E IMPACTO INHERENTE'!M26</f>
        <v/>
      </c>
      <c r="E80" s="68">
        <v>1</v>
      </c>
      <c r="F80" s="71"/>
      <c r="G80" s="71"/>
      <c r="H80" s="71"/>
      <c r="I80" s="339" t="str">
        <f t="shared" si="36"/>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26" t="str">
        <f>+IFERROR(K80+N80,"")</f>
        <v/>
      </c>
      <c r="S80" s="326" t="str">
        <f>IF(L80='11 FORMULAS'!$P$5,C80-(C80*R80),C80)</f>
        <v/>
      </c>
      <c r="T80" s="326" t="str">
        <f>IF(L80='11 FORMULAS'!$P$6,D80-(D80*R80),D80)</f>
        <v/>
      </c>
      <c r="U80" s="469" t="str">
        <f>+IF(S83="","",S83)</f>
        <v/>
      </c>
      <c r="V80" s="472" t="str">
        <f>+IF(T83="","",T83)</f>
        <v/>
      </c>
      <c r="X80" s="322"/>
      <c r="Y80" s="323"/>
      <c r="Z80" s="323"/>
    </row>
    <row r="81" spans="1:26" ht="29.45" customHeight="1" x14ac:dyDescent="0.25">
      <c r="A81" s="464"/>
      <c r="B81" s="467"/>
      <c r="C81" s="444"/>
      <c r="D81" s="447"/>
      <c r="E81" s="69">
        <v>2</v>
      </c>
      <c r="F81" s="230"/>
      <c r="G81" s="230"/>
      <c r="H81" s="230"/>
      <c r="I81" s="340" t="str">
        <f t="shared" si="36"/>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27" t="str">
        <f t="shared" ref="R81" si="39">+IFERROR(K81+N81,"")</f>
        <v/>
      </c>
      <c r="S81" s="327" t="str">
        <f>IF(L81='11 FORMULAS'!$P$5,S80-(S80*R81),S80)</f>
        <v/>
      </c>
      <c r="T81" s="327" t="str">
        <f>IF(L81='11 FORMULAS'!$P$6,T80-(T80*R81),T80)</f>
        <v/>
      </c>
      <c r="U81" s="470"/>
      <c r="V81" s="473"/>
      <c r="X81" s="322"/>
      <c r="Y81" s="323"/>
      <c r="Z81" s="323"/>
    </row>
    <row r="82" spans="1:26" ht="29.45" customHeight="1" x14ac:dyDescent="0.25">
      <c r="A82" s="464"/>
      <c r="B82" s="467"/>
      <c r="C82" s="444"/>
      <c r="D82" s="447"/>
      <c r="E82" s="69">
        <v>3</v>
      </c>
      <c r="F82" s="230"/>
      <c r="G82" s="230"/>
      <c r="H82" s="230"/>
      <c r="I82" s="340" t="str">
        <f t="shared" si="36"/>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27" t="str">
        <f>+IFERROR(K82+N82,"")</f>
        <v/>
      </c>
      <c r="S82" s="327" t="str">
        <f>IF(L82='11 FORMULAS'!$P$5,S81-(S81*R82),S81)</f>
        <v/>
      </c>
      <c r="T82" s="327" t="str">
        <f>IF(L82='11 FORMULAS'!$P$6,T81-(T81*R82),T81)</f>
        <v/>
      </c>
      <c r="U82" s="470"/>
      <c r="V82" s="473"/>
      <c r="X82" s="322"/>
      <c r="Y82" s="323"/>
      <c r="Z82" s="323"/>
    </row>
    <row r="83" spans="1:26" ht="29.45" customHeight="1" thickBot="1" x14ac:dyDescent="0.3">
      <c r="A83" s="465"/>
      <c r="B83" s="468"/>
      <c r="C83" s="445"/>
      <c r="D83" s="448"/>
      <c r="E83" s="70">
        <v>4</v>
      </c>
      <c r="F83" s="231"/>
      <c r="G83" s="231"/>
      <c r="H83" s="231"/>
      <c r="I83" s="341" t="str">
        <f t="shared" si="36"/>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28" t="str">
        <f t="shared" ref="R83" si="40">+IFERROR(K83+N83,"")</f>
        <v/>
      </c>
      <c r="S83" s="328" t="str">
        <f>IF(L83='11 FORMULAS'!$P$5,S82-(S82*R83),S82)</f>
        <v/>
      </c>
      <c r="T83" s="328" t="str">
        <f>IF(L83='11 FORMULAS'!$P$6,T82-(T82*R83),T82)</f>
        <v/>
      </c>
      <c r="U83" s="471"/>
      <c r="V83" s="474"/>
    </row>
    <row r="84" spans="1:26" ht="29.45" customHeight="1" x14ac:dyDescent="0.25">
      <c r="A84" s="463" t="str">
        <f>'2 CONTEXTO E IDENTIFICACIÓN'!A27</f>
        <v>R19</v>
      </c>
      <c r="B84" s="466" t="str">
        <f>+'2 CONTEXTO E IDENTIFICACIÓN'!F27</f>
        <v xml:space="preserve">  </v>
      </c>
      <c r="C84" s="443" t="str">
        <f>+'3 PROBABIL E IMPACTO INHERENTE'!E27</f>
        <v/>
      </c>
      <c r="D84" s="446" t="str">
        <f>+'3 PROBABIL E IMPACTO INHERENTE'!M27</f>
        <v/>
      </c>
      <c r="E84" s="68">
        <v>1</v>
      </c>
      <c r="F84" s="71"/>
      <c r="G84" s="71"/>
      <c r="H84" s="71"/>
      <c r="I84" s="339" t="str">
        <f t="shared" si="36"/>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26" t="str">
        <f>+IFERROR(K84+N84,"")</f>
        <v/>
      </c>
      <c r="S84" s="326" t="str">
        <f>IF(L84='11 FORMULAS'!$P$5,C84-(C84*R84),C84)</f>
        <v/>
      </c>
      <c r="T84" s="326" t="str">
        <f>IF(L84='11 FORMULAS'!$P$6,D84-(D84*R84),D84)</f>
        <v/>
      </c>
      <c r="U84" s="469" t="str">
        <f>+IF(S87="","",S87)</f>
        <v/>
      </c>
      <c r="V84" s="472" t="str">
        <f>+IF(T87="","",T87)</f>
        <v/>
      </c>
      <c r="X84" s="322"/>
      <c r="Y84" s="323"/>
      <c r="Z84" s="323"/>
    </row>
    <row r="85" spans="1:26" ht="29.45" customHeight="1" x14ac:dyDescent="0.25">
      <c r="A85" s="464"/>
      <c r="B85" s="467"/>
      <c r="C85" s="444"/>
      <c r="D85" s="447"/>
      <c r="E85" s="69">
        <v>2</v>
      </c>
      <c r="F85" s="230"/>
      <c r="G85" s="230"/>
      <c r="H85" s="230"/>
      <c r="I85" s="340" t="str">
        <f t="shared" si="36"/>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27" t="str">
        <f t="shared" ref="R85" si="41">+IFERROR(K85+N85,"")</f>
        <v/>
      </c>
      <c r="S85" s="327" t="str">
        <f>IF(L85='11 FORMULAS'!$P$5,S84-(S84*R85),S84)</f>
        <v/>
      </c>
      <c r="T85" s="327" t="str">
        <f>IF(L85='11 FORMULAS'!$P$6,T84-(T84*R85),T84)</f>
        <v/>
      </c>
      <c r="U85" s="470"/>
      <c r="V85" s="473"/>
      <c r="X85" s="322"/>
      <c r="Y85" s="323"/>
      <c r="Z85" s="323"/>
    </row>
    <row r="86" spans="1:26" ht="29.45" customHeight="1" x14ac:dyDescent="0.25">
      <c r="A86" s="464"/>
      <c r="B86" s="467"/>
      <c r="C86" s="444"/>
      <c r="D86" s="447"/>
      <c r="E86" s="69">
        <v>3</v>
      </c>
      <c r="F86" s="230"/>
      <c r="G86" s="230"/>
      <c r="H86" s="230"/>
      <c r="I86" s="340" t="str">
        <f t="shared" si="36"/>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27" t="str">
        <f>+IFERROR(K86+N86,"")</f>
        <v/>
      </c>
      <c r="S86" s="327" t="str">
        <f>IF(L86='11 FORMULAS'!$P$5,S85-(S85*R86),S85)</f>
        <v/>
      </c>
      <c r="T86" s="327" t="str">
        <f>IF(L86='11 FORMULAS'!$P$6,T85-(T85*R86),T85)</f>
        <v/>
      </c>
      <c r="U86" s="470"/>
      <c r="V86" s="473"/>
      <c r="X86" s="322"/>
      <c r="Y86" s="323"/>
      <c r="Z86" s="323"/>
    </row>
    <row r="87" spans="1:26" ht="29.45" customHeight="1" thickBot="1" x14ac:dyDescent="0.3">
      <c r="A87" s="465"/>
      <c r="B87" s="468"/>
      <c r="C87" s="445"/>
      <c r="D87" s="448"/>
      <c r="E87" s="70">
        <v>4</v>
      </c>
      <c r="F87" s="231"/>
      <c r="G87" s="231"/>
      <c r="H87" s="231"/>
      <c r="I87" s="341" t="str">
        <f t="shared" si="36"/>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28" t="str">
        <f t="shared" ref="R87" si="42">+IFERROR(K87+N87,"")</f>
        <v/>
      </c>
      <c r="S87" s="328" t="str">
        <f>IF(L87='11 FORMULAS'!$P$5,S86-(S86*R87),S86)</f>
        <v/>
      </c>
      <c r="T87" s="328" t="str">
        <f>IF(L87='11 FORMULAS'!$P$6,T86-(T86*R87),T86)</f>
        <v/>
      </c>
      <c r="U87" s="471"/>
      <c r="V87" s="474"/>
    </row>
    <row r="88" spans="1:26" ht="29.45" customHeight="1" x14ac:dyDescent="0.25">
      <c r="A88" s="463" t="str">
        <f>'2 CONTEXTO E IDENTIFICACIÓN'!A28</f>
        <v>R20</v>
      </c>
      <c r="B88" s="466" t="str">
        <f>+'2 CONTEXTO E IDENTIFICACIÓN'!F28</f>
        <v xml:space="preserve">  </v>
      </c>
      <c r="C88" s="443" t="str">
        <f>+'3 PROBABIL E IMPACTO INHERENTE'!E28</f>
        <v/>
      </c>
      <c r="D88" s="446" t="str">
        <f>+'3 PROBABIL E IMPACTO INHERENTE'!M28</f>
        <v/>
      </c>
      <c r="E88" s="68">
        <v>1</v>
      </c>
      <c r="F88" s="71"/>
      <c r="G88" s="71"/>
      <c r="H88" s="71"/>
      <c r="I88" s="339" t="str">
        <f t="shared" si="36"/>
        <v xml:space="preserve">  </v>
      </c>
      <c r="J88" s="5"/>
      <c r="K88" s="64" t="str">
        <f>+IF(J88='11 FORMULAS'!$E$4,'11 FORMULAS'!$F$4,IF(J88='11 FORMULAS'!$E$5,'11 FORMULAS'!$F$5,IF(J88='11 FORMULAS'!$E$6,'11 FORMULAS'!$F$6,"")))</f>
        <v/>
      </c>
      <c r="L88" s="64" t="str">
        <f>+IF(OR(J88='11 FORMULAS'!$O$4,J88='11 FORMULAS'!$O$5),'11 FORMULAS'!$P$5,IF(J88='11 FORMULAS'!$O$6,'11 FORMULAS'!$P$6,""))</f>
        <v/>
      </c>
      <c r="M88" s="5"/>
      <c r="N88" s="64" t="str">
        <f>+IF(M88='11 FORMULAS'!$H$4,'11 FORMULAS'!$I$4,IF(M88='11 FORMULAS'!$H$5,'11 FORMULAS'!$I$5,""))</f>
        <v/>
      </c>
      <c r="O88" s="6"/>
      <c r="P88" s="6"/>
      <c r="Q88" s="6"/>
      <c r="R88" s="326" t="str">
        <f>+IFERROR(K88+N88,"")</f>
        <v/>
      </c>
      <c r="S88" s="326" t="str">
        <f>IF(L88='11 FORMULAS'!$P$5,C88-(C88*R88),C88)</f>
        <v/>
      </c>
      <c r="T88" s="326" t="str">
        <f>IF(L88='11 FORMULAS'!$P$6,D88-(D88*R88),D88)</f>
        <v/>
      </c>
      <c r="U88" s="469" t="str">
        <f>+IF(S91="","",S91)</f>
        <v/>
      </c>
      <c r="V88" s="472" t="str">
        <f>+IF(T91="","",T91)</f>
        <v/>
      </c>
      <c r="X88" s="322"/>
      <c r="Y88" s="323"/>
      <c r="Z88" s="323"/>
    </row>
    <row r="89" spans="1:26" ht="29.45" customHeight="1" x14ac:dyDescent="0.25">
      <c r="A89" s="464"/>
      <c r="B89" s="467"/>
      <c r="C89" s="444"/>
      <c r="D89" s="447"/>
      <c r="E89" s="69">
        <v>2</v>
      </c>
      <c r="F89" s="230"/>
      <c r="G89" s="230"/>
      <c r="H89" s="230"/>
      <c r="I89" s="340" t="str">
        <f t="shared" si="36"/>
        <v xml:space="preserve">  </v>
      </c>
      <c r="J89" s="1"/>
      <c r="K89" s="65" t="str">
        <f>+IF(J89='11 FORMULAS'!$E$4,'11 FORMULAS'!$F$4,IF(J89='11 FORMULAS'!$E$5,'11 FORMULAS'!$F$5,IF(J89='11 FORMULAS'!$E$6,'11 FORMULAS'!$F$6,"")))</f>
        <v/>
      </c>
      <c r="L89" s="65" t="str">
        <f>+IF(OR(J89='11 FORMULAS'!$O$4,J89='11 FORMULAS'!$O$5),'11 FORMULAS'!$P$5,IF(J89='11 FORMULAS'!$O$6,'11 FORMULAS'!$P$6,""))</f>
        <v/>
      </c>
      <c r="M89" s="1"/>
      <c r="N89" s="65" t="str">
        <f>+IF(M89='11 FORMULAS'!$H$4,'11 FORMULAS'!$I$4,IF(M89='11 FORMULAS'!$H$5,'11 FORMULAS'!$I$5,""))</f>
        <v/>
      </c>
      <c r="O89" s="4"/>
      <c r="P89" s="4"/>
      <c r="Q89" s="4"/>
      <c r="R89" s="327" t="str">
        <f t="shared" ref="R89" si="43">+IFERROR(K89+N89,"")</f>
        <v/>
      </c>
      <c r="S89" s="327" t="str">
        <f>IF(L89='11 FORMULAS'!$P$5,S88-(S88*R89),S88)</f>
        <v/>
      </c>
      <c r="T89" s="327" t="str">
        <f>IF(L89='11 FORMULAS'!$P$6,T88-(T88*R89),T88)</f>
        <v/>
      </c>
      <c r="U89" s="470"/>
      <c r="V89" s="473"/>
      <c r="X89" s="322"/>
      <c r="Y89" s="323"/>
      <c r="Z89" s="323"/>
    </row>
    <row r="90" spans="1:26" ht="29.45" customHeight="1" x14ac:dyDescent="0.25">
      <c r="A90" s="464"/>
      <c r="B90" s="467"/>
      <c r="C90" s="444"/>
      <c r="D90" s="447"/>
      <c r="E90" s="69">
        <v>3</v>
      </c>
      <c r="F90" s="230"/>
      <c r="G90" s="230"/>
      <c r="H90" s="230"/>
      <c r="I90" s="340" t="str">
        <f t="shared" si="36"/>
        <v xml:space="preserve">  </v>
      </c>
      <c r="J90" s="1"/>
      <c r="K90" s="65" t="str">
        <f>+IF(J90='11 FORMULAS'!$E$4,'11 FORMULAS'!$F$4,IF(J90='11 FORMULAS'!$E$5,'11 FORMULAS'!$F$5,IF(J90='11 FORMULAS'!$E$6,'11 FORMULAS'!$F$6,"")))</f>
        <v/>
      </c>
      <c r="L90" s="65" t="str">
        <f>+IF(OR(J90='11 FORMULAS'!$O$4,J90='11 FORMULAS'!$O$5),'11 FORMULAS'!$P$5,IF(J90='11 FORMULAS'!$O$6,'11 FORMULAS'!$P$6,""))</f>
        <v/>
      </c>
      <c r="M90" s="1"/>
      <c r="N90" s="65" t="str">
        <f>+IF(M90='11 FORMULAS'!$H$4,'11 FORMULAS'!$I$4,IF(M90='11 FORMULAS'!$H$5,'11 FORMULAS'!$I$5,""))</f>
        <v/>
      </c>
      <c r="O90" s="4"/>
      <c r="P90" s="4"/>
      <c r="Q90" s="4"/>
      <c r="R90" s="327" t="str">
        <f>+IFERROR(K90+N90,"")</f>
        <v/>
      </c>
      <c r="S90" s="327" t="str">
        <f>IF(L90='11 FORMULAS'!$P$5,S89-(S89*R90),S89)</f>
        <v/>
      </c>
      <c r="T90" s="327" t="str">
        <f>IF(L90='11 FORMULAS'!$P$6,T89-(T89*R90),T89)</f>
        <v/>
      </c>
      <c r="U90" s="470"/>
      <c r="V90" s="473"/>
      <c r="X90" s="322"/>
      <c r="Y90" s="323"/>
      <c r="Z90" s="323"/>
    </row>
    <row r="91" spans="1:26" ht="29.45" customHeight="1" thickBot="1" x14ac:dyDescent="0.3">
      <c r="A91" s="465"/>
      <c r="B91" s="468"/>
      <c r="C91" s="445"/>
      <c r="D91" s="448"/>
      <c r="E91" s="70">
        <v>4</v>
      </c>
      <c r="F91" s="231"/>
      <c r="G91" s="231"/>
      <c r="H91" s="231"/>
      <c r="I91" s="341" t="str">
        <f t="shared" si="36"/>
        <v xml:space="preserve">  </v>
      </c>
      <c r="J91" s="7"/>
      <c r="K91" s="66" t="str">
        <f>+IF(J91='11 FORMULAS'!$E$4,'11 FORMULAS'!$F$4,IF(J91='11 FORMULAS'!$E$5,'11 FORMULAS'!$F$5,IF(J91='11 FORMULAS'!$E$6,'11 FORMULAS'!$F$6,"")))</f>
        <v/>
      </c>
      <c r="L91" s="66" t="str">
        <f>+IF(OR(J91='11 FORMULAS'!$O$4,J91='11 FORMULAS'!$O$5),'11 FORMULAS'!$P$5,IF(J91='11 FORMULAS'!$O$6,'11 FORMULAS'!$P$6,""))</f>
        <v/>
      </c>
      <c r="M91" s="7"/>
      <c r="N91" s="66" t="str">
        <f>+IF(M91='11 FORMULAS'!$H$4,'11 FORMULAS'!$I$4,IF(M91='11 FORMULAS'!$H$5,'11 FORMULAS'!$I$5,""))</f>
        <v/>
      </c>
      <c r="O91" s="8"/>
      <c r="P91" s="8"/>
      <c r="Q91" s="8"/>
      <c r="R91" s="328" t="str">
        <f t="shared" ref="R91" si="44">+IFERROR(K91+N91,"")</f>
        <v/>
      </c>
      <c r="S91" s="328" t="str">
        <f>IF(L91='11 FORMULAS'!$P$5,S90-(S90*R91),S90)</f>
        <v/>
      </c>
      <c r="T91" s="328" t="str">
        <f>IF(L91='11 FORMULAS'!$P$6,T90-(T90*R91),T90)</f>
        <v/>
      </c>
      <c r="U91" s="471"/>
      <c r="V91" s="474"/>
    </row>
  </sheetData>
  <sheetProtection formatCells="0" formatColumns="0" formatRows="0" sort="0" autoFilter="0" pivotTables="0"/>
  <autoFilter ref="A7:W91" xr:uid="{00000000-0009-0000-0000-000004000000}"/>
  <dataConsolidate/>
  <mergeCells count="137">
    <mergeCell ref="A13:A17"/>
    <mergeCell ref="B13:B17"/>
    <mergeCell ref="C13:C17"/>
    <mergeCell ref="D13:D17"/>
    <mergeCell ref="A18:A22"/>
    <mergeCell ref="B18:B22"/>
    <mergeCell ref="C18:C22"/>
    <mergeCell ref="D18:D22"/>
    <mergeCell ref="A23:A27"/>
    <mergeCell ref="B23:B27"/>
    <mergeCell ref="C23:C27"/>
    <mergeCell ref="D23:D27"/>
    <mergeCell ref="U88:U91"/>
    <mergeCell ref="V88:V91"/>
    <mergeCell ref="B3:D3"/>
    <mergeCell ref="B4:D4"/>
    <mergeCell ref="U76:U79"/>
    <mergeCell ref="V76:V79"/>
    <mergeCell ref="U80:U83"/>
    <mergeCell ref="V80:V83"/>
    <mergeCell ref="U84:U87"/>
    <mergeCell ref="V84:V87"/>
    <mergeCell ref="U64:U67"/>
    <mergeCell ref="V64:V67"/>
    <mergeCell ref="U68:U71"/>
    <mergeCell ref="V68:V71"/>
    <mergeCell ref="U72:U75"/>
    <mergeCell ref="V72:V75"/>
    <mergeCell ref="U52:U55"/>
    <mergeCell ref="V52:V55"/>
    <mergeCell ref="U56:U59"/>
    <mergeCell ref="V56:V59"/>
    <mergeCell ref="U60:U63"/>
    <mergeCell ref="V60:V63"/>
    <mergeCell ref="U40:U43"/>
    <mergeCell ref="V40:V43"/>
    <mergeCell ref="U44:U47"/>
    <mergeCell ref="V44:V47"/>
    <mergeCell ref="U48:U51"/>
    <mergeCell ref="V48:V51"/>
    <mergeCell ref="U28:U31"/>
    <mergeCell ref="V28:V31"/>
    <mergeCell ref="U32:U35"/>
    <mergeCell ref="V32:V35"/>
    <mergeCell ref="U36:U39"/>
    <mergeCell ref="V36:V39"/>
    <mergeCell ref="X4:Z4"/>
    <mergeCell ref="U8:U12"/>
    <mergeCell ref="V8:V12"/>
    <mergeCell ref="U13:U17"/>
    <mergeCell ref="V13:V17"/>
    <mergeCell ref="U18:U22"/>
    <mergeCell ref="V18:V22"/>
    <mergeCell ref="U23:U27"/>
    <mergeCell ref="V23:V27"/>
    <mergeCell ref="A68:A71"/>
    <mergeCell ref="B68:B71"/>
    <mergeCell ref="C68:C71"/>
    <mergeCell ref="D68:D71"/>
    <mergeCell ref="A72:A75"/>
    <mergeCell ref="B72:B75"/>
    <mergeCell ref="C72:C75"/>
    <mergeCell ref="D72:D75"/>
    <mergeCell ref="A88:A91"/>
    <mergeCell ref="B88:B91"/>
    <mergeCell ref="C88:C91"/>
    <mergeCell ref="D88:D91"/>
    <mergeCell ref="A76:A79"/>
    <mergeCell ref="B76:B79"/>
    <mergeCell ref="C76:C79"/>
    <mergeCell ref="D76:D79"/>
    <mergeCell ref="A80:A83"/>
    <mergeCell ref="B80:B83"/>
    <mergeCell ref="C80:C83"/>
    <mergeCell ref="D80:D83"/>
    <mergeCell ref="A84:A87"/>
    <mergeCell ref="B84:B87"/>
    <mergeCell ref="C84:C87"/>
    <mergeCell ref="D84:D87"/>
    <mergeCell ref="D60:D63"/>
    <mergeCell ref="A64:A67"/>
    <mergeCell ref="B64:B67"/>
    <mergeCell ref="C64:C67"/>
    <mergeCell ref="D64:D67"/>
    <mergeCell ref="A60:A63"/>
    <mergeCell ref="B60:B63"/>
    <mergeCell ref="C60:C63"/>
    <mergeCell ref="A52:A55"/>
    <mergeCell ref="B52:B55"/>
    <mergeCell ref="C52:C55"/>
    <mergeCell ref="D52:D55"/>
    <mergeCell ref="A56:A59"/>
    <mergeCell ref="B56:B59"/>
    <mergeCell ref="C56:C59"/>
    <mergeCell ref="D56:D59"/>
    <mergeCell ref="A44:A47"/>
    <mergeCell ref="B44:B47"/>
    <mergeCell ref="C44:C47"/>
    <mergeCell ref="D44:D47"/>
    <mergeCell ref="A48:A51"/>
    <mergeCell ref="B48:B51"/>
    <mergeCell ref="C48:C51"/>
    <mergeCell ref="D48:D51"/>
    <mergeCell ref="A36:A39"/>
    <mergeCell ref="B36:B39"/>
    <mergeCell ref="C36:C39"/>
    <mergeCell ref="D36:D39"/>
    <mergeCell ref="A40:A43"/>
    <mergeCell ref="B40:B43"/>
    <mergeCell ref="C40:C43"/>
    <mergeCell ref="D40:D43"/>
    <mergeCell ref="A32:A35"/>
    <mergeCell ref="B32:B35"/>
    <mergeCell ref="C32:C35"/>
    <mergeCell ref="D32:D35"/>
    <mergeCell ref="A28:A31"/>
    <mergeCell ref="B28:B31"/>
    <mergeCell ref="C28:C31"/>
    <mergeCell ref="D28:D31"/>
    <mergeCell ref="A8:A12"/>
    <mergeCell ref="B8:B12"/>
    <mergeCell ref="C6:C7"/>
    <mergeCell ref="D6:D7"/>
    <mergeCell ref="R4:R6"/>
    <mergeCell ref="S4:S6"/>
    <mergeCell ref="T4:T6"/>
    <mergeCell ref="A1:A2"/>
    <mergeCell ref="B1:B2"/>
    <mergeCell ref="A6:A7"/>
    <mergeCell ref="B6:B7"/>
    <mergeCell ref="J5:Q5"/>
    <mergeCell ref="E6:E7"/>
    <mergeCell ref="J6:N6"/>
    <mergeCell ref="O6:Q6"/>
    <mergeCell ref="F6:H6"/>
    <mergeCell ref="C8:C12"/>
    <mergeCell ref="D8:D12"/>
  </mergeCells>
  <phoneticPr fontId="0" type="noConversion"/>
  <conditionalFormatting sqref="C8:D8 U8:V8 C13:D13 C18:D18 C23:D23 C28:D28 C32:D32 C36:D36 C40:D40 C44:D44 C48:D48 C52:D52 C56:D56 C60:D60 C64:D64 C68:D68 C72:D72 C76:D76 C80:D80 C84:D84 C88:D88">
    <cfRule type="cellIs" dxfId="159" priority="264" operator="between">
      <formula>$Y$6</formula>
      <formula>$Z$6</formula>
    </cfRule>
    <cfRule type="cellIs" dxfId="158" priority="265" operator="between">
      <formula>$Y$7</formula>
      <formula>$Z$7</formula>
    </cfRule>
    <cfRule type="cellIs" dxfId="157" priority="266" operator="between">
      <formula>$Y$8</formula>
      <formula>$Z$8</formula>
    </cfRule>
    <cfRule type="cellIs" dxfId="156" priority="267" operator="between">
      <formula>$Y$9</formula>
      <formula>$Z$9</formula>
    </cfRule>
    <cfRule type="cellIs" dxfId="155" priority="268" operator="between">
      <formula>$Y$10</formula>
      <formula>$Z$10</formula>
    </cfRule>
  </conditionalFormatting>
  <conditionalFormatting sqref="U13:V13">
    <cfRule type="cellIs" dxfId="154" priority="91" operator="between">
      <formula>$Y$6</formula>
      <formula>$Z$6</formula>
    </cfRule>
    <cfRule type="cellIs" dxfId="153" priority="92" operator="between">
      <formula>$Y$7</formula>
      <formula>$Z$7</formula>
    </cfRule>
    <cfRule type="cellIs" dxfId="152" priority="93" operator="between">
      <formula>$Y$8</formula>
      <formula>$Z$8</formula>
    </cfRule>
    <cfRule type="cellIs" dxfId="151" priority="94" operator="between">
      <formula>$Y$9</formula>
      <formula>$Z$9</formula>
    </cfRule>
    <cfRule type="cellIs" dxfId="150" priority="95" operator="between">
      <formula>$Y$10</formula>
      <formula>$Z$10</formula>
    </cfRule>
  </conditionalFormatting>
  <conditionalFormatting sqref="U18:V18">
    <cfRule type="cellIs" dxfId="149" priority="86" operator="between">
      <formula>$Y$6</formula>
      <formula>$Z$6</formula>
    </cfRule>
    <cfRule type="cellIs" dxfId="148" priority="87" operator="between">
      <formula>$Y$7</formula>
      <formula>$Z$7</formula>
    </cfRule>
    <cfRule type="cellIs" dxfId="147" priority="88" operator="between">
      <formula>$Y$8</formula>
      <formula>$Z$8</formula>
    </cfRule>
    <cfRule type="cellIs" dxfId="146" priority="89" operator="between">
      <formula>$Y$9</formula>
      <formula>$Z$9</formula>
    </cfRule>
    <cfRule type="cellIs" dxfId="145" priority="90" operator="between">
      <formula>$Y$10</formula>
      <formula>$Z$10</formula>
    </cfRule>
  </conditionalFormatting>
  <conditionalFormatting sqref="U23:V23">
    <cfRule type="cellIs" dxfId="144" priority="81" operator="between">
      <formula>$Y$6</formula>
      <formula>$Z$6</formula>
    </cfRule>
    <cfRule type="cellIs" dxfId="143" priority="82" operator="between">
      <formula>$Y$7</formula>
      <formula>$Z$7</formula>
    </cfRule>
    <cfRule type="cellIs" dxfId="142" priority="83" operator="between">
      <formula>$Y$8</formula>
      <formula>$Z$8</formula>
    </cfRule>
    <cfRule type="cellIs" dxfId="141" priority="84" operator="between">
      <formula>$Y$9</formula>
      <formula>$Z$9</formula>
    </cfRule>
    <cfRule type="cellIs" dxfId="140" priority="85" operator="between">
      <formula>$Y$10</formula>
      <formula>$Z$10</formula>
    </cfRule>
  </conditionalFormatting>
  <conditionalFormatting sqref="U28:V28">
    <cfRule type="cellIs" dxfId="139" priority="76" operator="between">
      <formula>$Y$6</formula>
      <formula>$Z$6</formula>
    </cfRule>
    <cfRule type="cellIs" dxfId="138" priority="77" operator="between">
      <formula>$Y$7</formula>
      <formula>$Z$7</formula>
    </cfRule>
    <cfRule type="cellIs" dxfId="137" priority="78" operator="between">
      <formula>$Y$8</formula>
      <formula>$Z$8</formula>
    </cfRule>
    <cfRule type="cellIs" dxfId="136" priority="79" operator="between">
      <formula>$Y$9</formula>
      <formula>$Z$9</formula>
    </cfRule>
    <cfRule type="cellIs" dxfId="135" priority="80" operator="between">
      <formula>$Y$10</formula>
      <formula>$Z$10</formula>
    </cfRule>
  </conditionalFormatting>
  <conditionalFormatting sqref="U32:V32">
    <cfRule type="cellIs" dxfId="134" priority="71" operator="between">
      <formula>$Y$6</formula>
      <formula>$Z$6</formula>
    </cfRule>
    <cfRule type="cellIs" dxfId="133" priority="72" operator="between">
      <formula>$Y$7</formula>
      <formula>$Z$7</formula>
    </cfRule>
    <cfRule type="cellIs" dxfId="132" priority="73" operator="between">
      <formula>$Y$8</formula>
      <formula>$Z$8</formula>
    </cfRule>
    <cfRule type="cellIs" dxfId="131" priority="74" operator="between">
      <formula>$Y$9</formula>
      <formula>$Z$9</formula>
    </cfRule>
    <cfRule type="cellIs" dxfId="130" priority="75" operator="between">
      <formula>$Y$10</formula>
      <formula>$Z$10</formula>
    </cfRule>
  </conditionalFormatting>
  <conditionalFormatting sqref="U36:V36">
    <cfRule type="cellIs" dxfId="129" priority="66" operator="between">
      <formula>$Y$6</formula>
      <formula>$Z$6</formula>
    </cfRule>
    <cfRule type="cellIs" dxfId="128" priority="67" operator="between">
      <formula>$Y$7</formula>
      <formula>$Z$7</formula>
    </cfRule>
    <cfRule type="cellIs" dxfId="127" priority="68" operator="between">
      <formula>$Y$8</formula>
      <formula>$Z$8</formula>
    </cfRule>
    <cfRule type="cellIs" dxfId="126" priority="69" operator="between">
      <formula>$Y$9</formula>
      <formula>$Z$9</formula>
    </cfRule>
    <cfRule type="cellIs" dxfId="125" priority="70" operator="between">
      <formula>$Y$10</formula>
      <formula>$Z$10</formula>
    </cfRule>
  </conditionalFormatting>
  <conditionalFormatting sqref="U40:V40">
    <cfRule type="cellIs" dxfId="124" priority="61" operator="between">
      <formula>$Y$6</formula>
      <formula>$Z$6</formula>
    </cfRule>
    <cfRule type="cellIs" dxfId="123" priority="62" operator="between">
      <formula>$Y$7</formula>
      <formula>$Z$7</formula>
    </cfRule>
    <cfRule type="cellIs" dxfId="122" priority="63" operator="between">
      <formula>$Y$8</formula>
      <formula>$Z$8</formula>
    </cfRule>
    <cfRule type="cellIs" dxfId="121" priority="64" operator="between">
      <formula>$Y$9</formula>
      <formula>$Z$9</formula>
    </cfRule>
    <cfRule type="cellIs" dxfId="120" priority="65" operator="between">
      <formula>$Y$10</formula>
      <formula>$Z$10</formula>
    </cfRule>
  </conditionalFormatting>
  <conditionalFormatting sqref="U44:V44">
    <cfRule type="cellIs" dxfId="119" priority="56" operator="between">
      <formula>$Y$6</formula>
      <formula>$Z$6</formula>
    </cfRule>
    <cfRule type="cellIs" dxfId="118" priority="57" operator="between">
      <formula>$Y$7</formula>
      <formula>$Z$7</formula>
    </cfRule>
    <cfRule type="cellIs" dxfId="117" priority="58" operator="between">
      <formula>$Y$8</formula>
      <formula>$Z$8</formula>
    </cfRule>
    <cfRule type="cellIs" dxfId="116" priority="59" operator="between">
      <formula>$Y$9</formula>
      <formula>$Z$9</formula>
    </cfRule>
    <cfRule type="cellIs" dxfId="115" priority="60" operator="between">
      <formula>$Y$10</formula>
      <formula>$Z$10</formula>
    </cfRule>
  </conditionalFormatting>
  <conditionalFormatting sqref="U48:V48">
    <cfRule type="cellIs" dxfId="114" priority="51" operator="between">
      <formula>$Y$6</formula>
      <formula>$Z$6</formula>
    </cfRule>
    <cfRule type="cellIs" dxfId="113" priority="52" operator="between">
      <formula>$Y$7</formula>
      <formula>$Z$7</formula>
    </cfRule>
    <cfRule type="cellIs" dxfId="112" priority="53" operator="between">
      <formula>$Y$8</formula>
      <formula>$Z$8</formula>
    </cfRule>
    <cfRule type="cellIs" dxfId="111" priority="54" operator="between">
      <formula>$Y$9</formula>
      <formula>$Z$9</formula>
    </cfRule>
    <cfRule type="cellIs" dxfId="110" priority="55" operator="between">
      <formula>$Y$10</formula>
      <formula>$Z$10</formula>
    </cfRule>
  </conditionalFormatting>
  <conditionalFormatting sqref="U52:V52">
    <cfRule type="cellIs" dxfId="109" priority="46" operator="between">
      <formula>$Y$6</formula>
      <formula>$Z$6</formula>
    </cfRule>
    <cfRule type="cellIs" dxfId="108" priority="47" operator="between">
      <formula>$Y$7</formula>
      <formula>$Z$7</formula>
    </cfRule>
    <cfRule type="cellIs" dxfId="107" priority="48" operator="between">
      <formula>$Y$8</formula>
      <formula>$Z$8</formula>
    </cfRule>
    <cfRule type="cellIs" dxfId="106" priority="49" operator="between">
      <formula>$Y$9</formula>
      <formula>$Z$9</formula>
    </cfRule>
    <cfRule type="cellIs" dxfId="105" priority="50" operator="between">
      <formula>$Y$10</formula>
      <formula>$Z$10</formula>
    </cfRule>
  </conditionalFormatting>
  <conditionalFormatting sqref="U56:V56">
    <cfRule type="cellIs" dxfId="104" priority="41" operator="between">
      <formula>$Y$6</formula>
      <formula>$Z$6</formula>
    </cfRule>
    <cfRule type="cellIs" dxfId="103" priority="42" operator="between">
      <formula>$Y$7</formula>
      <formula>$Z$7</formula>
    </cfRule>
    <cfRule type="cellIs" dxfId="102" priority="43" operator="between">
      <formula>$Y$8</formula>
      <formula>$Z$8</formula>
    </cfRule>
    <cfRule type="cellIs" dxfId="101" priority="44" operator="between">
      <formula>$Y$9</formula>
      <formula>$Z$9</formula>
    </cfRule>
    <cfRule type="cellIs" dxfId="100" priority="45" operator="between">
      <formula>$Y$10</formula>
      <formula>$Z$10</formula>
    </cfRule>
  </conditionalFormatting>
  <conditionalFormatting sqref="U60:V60">
    <cfRule type="cellIs" dxfId="99" priority="36" operator="between">
      <formula>$Y$6</formula>
      <formula>$Z$6</formula>
    </cfRule>
    <cfRule type="cellIs" dxfId="98" priority="37" operator="between">
      <formula>$Y$7</formula>
      <formula>$Z$7</formula>
    </cfRule>
    <cfRule type="cellIs" dxfId="97" priority="38" operator="between">
      <formula>$Y$8</formula>
      <formula>$Z$8</formula>
    </cfRule>
    <cfRule type="cellIs" dxfId="96" priority="39" operator="between">
      <formula>$Y$9</formula>
      <formula>$Z$9</formula>
    </cfRule>
    <cfRule type="cellIs" dxfId="95" priority="40" operator="between">
      <formula>$Y$10</formula>
      <formula>$Z$10</formula>
    </cfRule>
  </conditionalFormatting>
  <conditionalFormatting sqref="U64:V64">
    <cfRule type="cellIs" dxfId="94" priority="31" operator="between">
      <formula>$Y$6</formula>
      <formula>$Z$6</formula>
    </cfRule>
    <cfRule type="cellIs" dxfId="93" priority="32" operator="between">
      <formula>$Y$7</formula>
      <formula>$Z$7</formula>
    </cfRule>
    <cfRule type="cellIs" dxfId="92" priority="33" operator="between">
      <formula>$Y$8</formula>
      <formula>$Z$8</formula>
    </cfRule>
    <cfRule type="cellIs" dxfId="91" priority="34" operator="between">
      <formula>$Y$9</formula>
      <formula>$Z$9</formula>
    </cfRule>
    <cfRule type="cellIs" dxfId="90" priority="35" operator="between">
      <formula>$Y$10</formula>
      <formula>$Z$10</formula>
    </cfRule>
  </conditionalFormatting>
  <conditionalFormatting sqref="U68:V68">
    <cfRule type="cellIs" dxfId="89" priority="26" operator="between">
      <formula>$Y$6</formula>
      <formula>$Z$6</formula>
    </cfRule>
    <cfRule type="cellIs" dxfId="88" priority="27" operator="between">
      <formula>$Y$7</formula>
      <formula>$Z$7</formula>
    </cfRule>
    <cfRule type="cellIs" dxfId="87" priority="28" operator="between">
      <formula>$Y$8</formula>
      <formula>$Z$8</formula>
    </cfRule>
    <cfRule type="cellIs" dxfId="86" priority="29" operator="between">
      <formula>$Y$9</formula>
      <formula>$Z$9</formula>
    </cfRule>
    <cfRule type="cellIs" dxfId="85" priority="30" operator="between">
      <formula>$Y$10</formula>
      <formula>$Z$10</formula>
    </cfRule>
  </conditionalFormatting>
  <conditionalFormatting sqref="U72:V72">
    <cfRule type="cellIs" dxfId="84" priority="21" operator="between">
      <formula>$Y$6</formula>
      <formula>$Z$6</formula>
    </cfRule>
    <cfRule type="cellIs" dxfId="83" priority="22" operator="between">
      <formula>$Y$7</formula>
      <formula>$Z$7</formula>
    </cfRule>
    <cfRule type="cellIs" dxfId="82" priority="23" operator="between">
      <formula>$Y$8</formula>
      <formula>$Z$8</formula>
    </cfRule>
    <cfRule type="cellIs" dxfId="81" priority="24" operator="between">
      <formula>$Y$9</formula>
      <formula>$Z$9</formula>
    </cfRule>
    <cfRule type="cellIs" dxfId="80" priority="25" operator="between">
      <formula>$Y$10</formula>
      <formula>$Z$10</formula>
    </cfRule>
  </conditionalFormatting>
  <conditionalFormatting sqref="U76:V76">
    <cfRule type="cellIs" dxfId="79" priority="16" operator="between">
      <formula>$Y$6</formula>
      <formula>$Z$6</formula>
    </cfRule>
    <cfRule type="cellIs" dxfId="78" priority="17" operator="between">
      <formula>$Y$7</formula>
      <formula>$Z$7</formula>
    </cfRule>
    <cfRule type="cellIs" dxfId="77" priority="18" operator="between">
      <formula>$Y$8</formula>
      <formula>$Z$8</formula>
    </cfRule>
    <cfRule type="cellIs" dxfId="76" priority="19" operator="between">
      <formula>$Y$9</formula>
      <formula>$Z$9</formula>
    </cfRule>
    <cfRule type="cellIs" dxfId="75" priority="20" operator="between">
      <formula>$Y$10</formula>
      <formula>$Z$10</formula>
    </cfRule>
  </conditionalFormatting>
  <conditionalFormatting sqref="U80:V80">
    <cfRule type="cellIs" dxfId="74" priority="11" operator="between">
      <formula>$Y$6</formula>
      <formula>$Z$6</formula>
    </cfRule>
    <cfRule type="cellIs" dxfId="73" priority="12" operator="between">
      <formula>$Y$7</formula>
      <formula>$Z$7</formula>
    </cfRule>
    <cfRule type="cellIs" dxfId="72" priority="13" operator="between">
      <formula>$Y$8</formula>
      <formula>$Z$8</formula>
    </cfRule>
    <cfRule type="cellIs" dxfId="71" priority="14" operator="between">
      <formula>$Y$9</formula>
      <formula>$Z$9</formula>
    </cfRule>
    <cfRule type="cellIs" dxfId="70" priority="15" operator="between">
      <formula>$Y$10</formula>
      <formula>$Z$10</formula>
    </cfRule>
  </conditionalFormatting>
  <conditionalFormatting sqref="U84:V84">
    <cfRule type="cellIs" dxfId="69" priority="6" operator="between">
      <formula>$Y$6</formula>
      <formula>$Z$6</formula>
    </cfRule>
    <cfRule type="cellIs" dxfId="68" priority="7" operator="between">
      <formula>$Y$7</formula>
      <formula>$Z$7</formula>
    </cfRule>
    <cfRule type="cellIs" dxfId="67" priority="8" operator="between">
      <formula>$Y$8</formula>
      <formula>$Z$8</formula>
    </cfRule>
    <cfRule type="cellIs" dxfId="66" priority="9" operator="between">
      <formula>$Y$9</formula>
      <formula>$Z$9</formula>
    </cfRule>
    <cfRule type="cellIs" dxfId="65" priority="10" operator="between">
      <formula>$Y$10</formula>
      <formula>$Z$10</formula>
    </cfRule>
  </conditionalFormatting>
  <conditionalFormatting sqref="U88:V88">
    <cfRule type="cellIs" dxfId="64" priority="1" operator="between">
      <formula>$Y$6</formula>
      <formula>$Z$6</formula>
    </cfRule>
    <cfRule type="cellIs" dxfId="63" priority="2" operator="between">
      <formula>$Y$7</formula>
      <formula>$Z$7</formula>
    </cfRule>
    <cfRule type="cellIs" dxfId="62" priority="3" operator="between">
      <formula>$Y$8</formula>
      <formula>$Z$8</formula>
    </cfRule>
    <cfRule type="cellIs" dxfId="61" priority="4" operator="between">
      <formula>$Y$9</formula>
      <formula>$Z$9</formula>
    </cfRule>
    <cfRule type="cellIs" dxfId="60" priority="5"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1"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J8:J91</xm:sqref>
        </x14:dataValidation>
        <x14:dataValidation type="list" allowBlank="1" showInputMessage="1" showErrorMessage="1" xr:uid="{00000000-0002-0000-0400-000001000000}">
          <x14:formula1>
            <xm:f>'11 FORMULAS'!$H$4:$H$6</xm:f>
          </x14:formula1>
          <xm:sqref>M8:M91</xm:sqref>
        </x14:dataValidation>
        <x14:dataValidation type="list" allowBlank="1" showInputMessage="1" showErrorMessage="1" xr:uid="{00000000-0002-0000-0400-000002000000}">
          <x14:formula1>
            <xm:f>'11 FORMULAS'!$K$4:$K$6</xm:f>
          </x14:formula1>
          <xm:sqref>O8:O91</xm:sqref>
        </x14:dataValidation>
        <x14:dataValidation type="list" allowBlank="1" showInputMessage="1" showErrorMessage="1" xr:uid="{00000000-0002-0000-0400-000003000000}">
          <x14:formula1>
            <xm:f>'11 FORMULAS'!$L$4:$L$6</xm:f>
          </x14:formula1>
          <xm:sqref>P8:P91</xm:sqref>
        </x14:dataValidation>
        <x14:dataValidation type="list" allowBlank="1" showInputMessage="1" showErrorMessage="1" xr:uid="{00000000-0002-0000-0400-000004000000}">
          <x14:formula1>
            <xm:f>'11 FORMULAS'!$M$4:$M$6</xm:f>
          </x14:formula1>
          <xm:sqref>Q8:Q91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5"/>
  <sheetViews>
    <sheetView showGridLines="0" zoomScale="85" zoomScaleNormal="85" workbookViewId="0">
      <pane xSplit="1" ySplit="8" topLeftCell="B11" activePane="bottomRight" state="frozen"/>
      <selection pane="topRight" activeCell="B1" sqref="B1"/>
      <selection pane="bottomLeft" activeCell="A7" sqref="A7"/>
      <selection pane="bottomRight" activeCell="J2" sqref="J2"/>
    </sheetView>
  </sheetViews>
  <sheetFormatPr baseColWidth="10" defaultColWidth="14.28515625" defaultRowHeight="12.75" x14ac:dyDescent="0.25"/>
  <cols>
    <col min="1" max="1" width="18.85546875" style="87" customWidth="1"/>
    <col min="2" max="2" width="30.42578125" style="92" customWidth="1"/>
    <col min="3" max="3" width="13.28515625" style="92" customWidth="1"/>
    <col min="4" max="4" width="13" style="92" customWidth="1"/>
    <col min="5" max="5" width="16.42578125" style="137" customWidth="1"/>
    <col min="6" max="6" width="10.140625" style="137" customWidth="1"/>
    <col min="7" max="7" width="15.5703125" style="92" customWidth="1"/>
    <col min="8" max="8" width="10.140625" style="92" bestFit="1" customWidth="1"/>
    <col min="9" max="9" width="7.42578125" style="92" customWidth="1"/>
    <col min="10" max="10" width="14" style="92" customWidth="1"/>
    <col min="11" max="15" width="12.42578125" style="92" customWidth="1"/>
    <col min="16" max="16" width="3.85546875" style="92" customWidth="1"/>
    <col min="17" max="17" width="4.85546875" style="87" customWidth="1"/>
    <col min="18" max="18" width="5.85546875" style="87" bestFit="1" customWidth="1"/>
    <col min="19" max="24" width="14" style="87" customWidth="1"/>
    <col min="25" max="29" width="11.42578125" style="87" customWidth="1"/>
    <col min="30" max="30" width="5.5703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31"/>
      <c r="B1" s="437" t="str">
        <f>+'2 CONTEXTO E IDENTIFICACIÓN'!C1</f>
        <v>MAPA DE RIESGOS</v>
      </c>
      <c r="C1" s="50" t="str">
        <f>+'2 CONTEXTO E IDENTIFICACIÓN'!D1</f>
        <v>CÓDIGO:</v>
      </c>
      <c r="D1" s="131" t="str">
        <f>+'2 CONTEXTO E IDENTIFICACIÓN'!E1</f>
        <v>SE-FO-007</v>
      </c>
      <c r="E1" s="132"/>
      <c r="F1" s="9"/>
      <c r="G1" s="240" t="str">
        <f>+'2 CONTEXTO E IDENTIFICACIÓN'!$G$4</f>
        <v>Elaboración o Actualización:</v>
      </c>
      <c r="H1" s="258">
        <f>+IF('2 CONTEXTO E IDENTIFICACIÓN'!$H$4="","",'2 CONTEXTO E IDENTIFICACIÓN'!$H$4)</f>
        <v>45825</v>
      </c>
      <c r="I1" s="20"/>
      <c r="J1" s="20"/>
      <c r="AF1" s="76"/>
      <c r="AG1" s="76"/>
      <c r="AH1" s="76"/>
      <c r="AI1" s="76"/>
      <c r="AJ1" s="76"/>
    </row>
    <row r="2" spans="1:38" s="75" customFormat="1" ht="36" customHeight="1" x14ac:dyDescent="0.2">
      <c r="A2" s="431"/>
      <c r="B2" s="437"/>
      <c r="C2" s="50" t="str">
        <f>+'2 CONTEXTO E IDENTIFICACIÓN'!D2</f>
        <v>VERSIÓN:</v>
      </c>
      <c r="D2" s="131" t="str">
        <f>+'2 CONTEXTO E IDENTIFICACIÓN'!E2</f>
        <v>12</v>
      </c>
      <c r="E2" s="132"/>
      <c r="G2" s="243" t="str">
        <f>+'2 CONTEXTO E IDENTIFICACIÓN'!$E$5</f>
        <v>Vigencia del:</v>
      </c>
      <c r="H2" s="241">
        <f>+IF('2 CONTEXTO E IDENTIFICACIÓN'!$F$5="","",'2 CONTEXTO E IDENTIFICACIÓN'!$F$5)</f>
        <v>46024</v>
      </c>
      <c r="I2" s="242" t="s">
        <v>111</v>
      </c>
      <c r="J2" s="239">
        <f>+IF('2 CONTEXTO E IDENTIFICACIÓN'!$H$5="","",'2 CONTEXTO E IDENTIFICACIÓN'!$H$5)</f>
        <v>46387</v>
      </c>
      <c r="K2" s="78"/>
      <c r="L2" s="78"/>
      <c r="M2" s="78"/>
      <c r="N2" s="78"/>
      <c r="O2" s="78"/>
      <c r="P2" s="77"/>
      <c r="AF2" s="76"/>
      <c r="AG2" s="76"/>
      <c r="AH2" s="76"/>
      <c r="AI2" s="76"/>
      <c r="AJ2" s="76"/>
    </row>
    <row r="3" spans="1:38" s="75" customFormat="1" x14ac:dyDescent="0.2">
      <c r="A3" s="79"/>
      <c r="B3" s="77"/>
      <c r="C3" s="244"/>
      <c r="D3" s="244"/>
      <c r="E3" s="132"/>
      <c r="F3" s="261"/>
      <c r="G3" s="261"/>
      <c r="H3" s="262"/>
      <c r="I3" s="263"/>
      <c r="J3" s="237"/>
      <c r="K3" s="78"/>
      <c r="L3" s="78"/>
      <c r="M3" s="78"/>
      <c r="N3" s="78"/>
      <c r="O3" s="78"/>
      <c r="P3" s="77"/>
      <c r="AF3" s="76"/>
      <c r="AG3" s="76"/>
      <c r="AH3" s="76"/>
      <c r="AI3" s="76"/>
      <c r="AJ3" s="76"/>
    </row>
    <row r="4" spans="1:38" s="75" customFormat="1" ht="15" x14ac:dyDescent="0.2">
      <c r="A4" s="19" t="s">
        <v>158</v>
      </c>
      <c r="B4" s="421" t="str">
        <f>+IF('2 CONTEXTO E IDENTIFICACIÓN'!$C$4="","",'2 CONTEXTO E IDENTIFICACIÓN'!$C$4)</f>
        <v>Beneficencia del Valle del Cauca</v>
      </c>
      <c r="C4" s="421"/>
      <c r="D4" s="421"/>
      <c r="E4" s="73"/>
      <c r="F4" s="133"/>
      <c r="AF4" s="76"/>
      <c r="AG4" s="76"/>
      <c r="AH4" s="76"/>
      <c r="AI4" s="76"/>
      <c r="AJ4" s="76"/>
    </row>
    <row r="5" spans="1:38" s="75" customFormat="1" ht="15.75" thickBot="1" x14ac:dyDescent="0.25">
      <c r="A5" s="19" t="s">
        <v>156</v>
      </c>
      <c r="B5" s="421" t="str">
        <f>+IF('2 CONTEXTO E IDENTIFICACIÓN'!$E$4="","",'2 CONTEXTO E IDENTIFICACIÓN'!$E$4)</f>
        <v>SEGUIMIENTO Y EVALUACIÓN</v>
      </c>
      <c r="C5" s="422"/>
      <c r="D5" s="422"/>
      <c r="E5" s="73"/>
      <c r="F5" s="133"/>
      <c r="AF5" s="76"/>
      <c r="AG5" s="76"/>
      <c r="AH5" s="76"/>
      <c r="AI5" s="76"/>
      <c r="AJ5" s="76"/>
    </row>
    <row r="6" spans="1:38" s="75" customFormat="1" ht="13.5" thickBot="1" x14ac:dyDescent="0.25">
      <c r="D6" s="77"/>
      <c r="E6" s="52"/>
      <c r="F6" s="133"/>
      <c r="I6" s="438" t="s">
        <v>23</v>
      </c>
      <c r="J6" s="439"/>
      <c r="K6" s="439"/>
      <c r="L6" s="439"/>
      <c r="M6" s="439"/>
      <c r="N6" s="439"/>
      <c r="O6" s="440"/>
      <c r="R6" s="80"/>
      <c r="S6" s="81"/>
      <c r="T6" s="429" t="s">
        <v>87</v>
      </c>
      <c r="U6" s="429"/>
      <c r="V6" s="429"/>
      <c r="W6" s="429"/>
      <c r="X6" s="430"/>
      <c r="AF6" s="76"/>
      <c r="AG6" s="76"/>
      <c r="AH6" s="76"/>
      <c r="AI6" s="76"/>
      <c r="AJ6" s="76"/>
    </row>
    <row r="7" spans="1:38" x14ac:dyDescent="0.25">
      <c r="A7" s="134"/>
      <c r="B7" s="134"/>
      <c r="C7" s="84"/>
      <c r="D7" s="134"/>
      <c r="E7" s="432" t="s">
        <v>118</v>
      </c>
      <c r="F7" s="432"/>
      <c r="G7" s="432"/>
      <c r="H7" s="84"/>
      <c r="I7" s="85"/>
      <c r="J7" s="86"/>
      <c r="K7" s="429" t="s">
        <v>87</v>
      </c>
      <c r="L7" s="429"/>
      <c r="M7" s="429"/>
      <c r="N7" s="429"/>
      <c r="O7" s="430"/>
      <c r="P7" s="84"/>
      <c r="R7" s="88"/>
      <c r="T7" s="89">
        <v>0.2</v>
      </c>
      <c r="U7" s="89">
        <v>0.4</v>
      </c>
      <c r="V7" s="89">
        <v>0.6</v>
      </c>
      <c r="W7" s="89">
        <v>0.8</v>
      </c>
      <c r="X7" s="90">
        <v>1</v>
      </c>
      <c r="Y7" s="91"/>
      <c r="Z7" s="91"/>
      <c r="AA7" s="91"/>
      <c r="AB7" s="91"/>
      <c r="AC7" s="91"/>
      <c r="AD7" s="91"/>
      <c r="AE7" s="91"/>
    </row>
    <row r="8" spans="1:38" ht="39.950000000000003" customHeight="1" x14ac:dyDescent="0.2">
      <c r="A8" s="95" t="s">
        <v>196</v>
      </c>
      <c r="B8" s="95" t="s">
        <v>1</v>
      </c>
      <c r="C8" s="95" t="s">
        <v>9</v>
      </c>
      <c r="D8" s="95" t="s">
        <v>9</v>
      </c>
      <c r="E8" s="95" t="s">
        <v>54</v>
      </c>
      <c r="F8" s="95" t="s">
        <v>87</v>
      </c>
      <c r="G8" s="95" t="s">
        <v>204</v>
      </c>
      <c r="H8" s="84"/>
      <c r="I8" s="88"/>
      <c r="J8" s="97"/>
      <c r="K8" s="98" t="s">
        <v>65</v>
      </c>
      <c r="L8" s="98" t="s">
        <v>7</v>
      </c>
      <c r="M8" s="98" t="s">
        <v>5</v>
      </c>
      <c r="N8" s="98" t="s">
        <v>6</v>
      </c>
      <c r="O8" s="99" t="s">
        <v>73</v>
      </c>
      <c r="P8" s="84"/>
      <c r="R8" s="88"/>
      <c r="S8" s="100"/>
      <c r="T8" s="101" t="s">
        <v>65</v>
      </c>
      <c r="U8" s="101" t="s">
        <v>7</v>
      </c>
      <c r="V8" s="101" t="s">
        <v>5</v>
      </c>
      <c r="W8" s="101" t="s">
        <v>6</v>
      </c>
      <c r="X8" s="102" t="s">
        <v>73</v>
      </c>
      <c r="AA8" s="91"/>
      <c r="AB8" s="91"/>
      <c r="AC8" s="103"/>
      <c r="AD8" s="103"/>
      <c r="AE8" s="103"/>
      <c r="AF8" s="103"/>
      <c r="AG8" s="103"/>
      <c r="AH8" s="103"/>
      <c r="AI8" s="103"/>
      <c r="AJ8" s="103"/>
      <c r="AK8" s="103"/>
      <c r="AL8" s="103"/>
    </row>
    <row r="9" spans="1:38" ht="123.75"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35">
        <f>+'5 VALORACIÓN DEL CONTROL'!S11</f>
        <v>0.252</v>
      </c>
      <c r="D9" s="106">
        <f>+'5 VALORACIÓN DEL CONTROL'!T11</f>
        <v>0.45000000000000007</v>
      </c>
      <c r="E9" s="136" t="str">
        <f>+IF(C9=0,"",IF(C9&lt;=$R$13,$S$13,IF(C9&lt;=$R$12,$S$12,IF(C9&lt;=$R$11,$S$11,IF(C9&lt;=$R$10,$S$10,IF(C9&lt;=$R$9,$S$9,""))))))</f>
        <v>Baja</v>
      </c>
      <c r="F9" s="136" t="str">
        <f>+IF(D9=0,"",IF(D9&lt;=$T$7,$T$8,IF(D9&lt;=$U$7,$U$8,IF(D9&lt;=$V$7,$V$8,IF(D9&lt;=$W$7,$W$8,IF(D9&lt;=$X$7,$X$8,""))))))</f>
        <v>Moderado</v>
      </c>
      <c r="G9" s="105"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107"/>
      <c r="I9" s="435" t="s">
        <v>54</v>
      </c>
      <c r="J9" s="98" t="s">
        <v>62</v>
      </c>
      <c r="K9" s="108"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108"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108"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8"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109"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7"/>
      <c r="Q9" s="475" t="s">
        <v>54</v>
      </c>
      <c r="R9" s="110">
        <v>1</v>
      </c>
      <c r="S9" s="101" t="s">
        <v>62</v>
      </c>
      <c r="T9" s="108" t="s">
        <v>85</v>
      </c>
      <c r="U9" s="108" t="s">
        <v>85</v>
      </c>
      <c r="V9" s="108" t="s">
        <v>85</v>
      </c>
      <c r="W9" s="108" t="s">
        <v>85</v>
      </c>
      <c r="X9" s="109" t="s">
        <v>84</v>
      </c>
      <c r="AA9" s="91"/>
      <c r="AB9" s="91"/>
      <c r="AC9" s="103"/>
      <c r="AD9" s="103"/>
      <c r="AE9" s="103"/>
      <c r="AF9" s="111"/>
      <c r="AG9" s="111"/>
      <c r="AH9" s="111"/>
      <c r="AI9" s="111"/>
      <c r="AJ9" s="111"/>
      <c r="AK9" s="103"/>
      <c r="AL9" s="103"/>
    </row>
    <row r="10" spans="1:38" ht="123.75"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35">
        <f>+'5 VALORACIÓN DEL CONTROL'!S16</f>
        <v>7.7759999999999996E-2</v>
      </c>
      <c r="D10" s="106">
        <f>+'5 VALORACIÓN DEL CONTROL'!T16</f>
        <v>0.6</v>
      </c>
      <c r="E10" s="136" t="str">
        <f t="shared" ref="E10:E28" si="0">+IF(C10=0,"",IF(C10&lt;=$R$13,$S$13,IF(C10&lt;=$R$12,$S$12,IF(C10&lt;=$R$11,$S$11,IF(C10&lt;=$R$10,$S$10,IF(C10&lt;=$R$9,$S$9,""))))))</f>
        <v>Muy Baja</v>
      </c>
      <c r="F10" s="136" t="str">
        <f t="shared" ref="F10:F28" si="1">+IF(D10=0,"",IF(D10&lt;=$T$7,$T$8,IF(D10&lt;=$U$7,$U$8,IF(D10&lt;=$V$7,$V$8,IF(D10&lt;=$W$7,$W$8,IF(D10&lt;=$X$7,$X$8,""))))))</f>
        <v>Moderado</v>
      </c>
      <c r="G10" s="105"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Moderado</v>
      </c>
      <c r="H10" s="107"/>
      <c r="I10" s="435"/>
      <c r="J10" s="98" t="s">
        <v>61</v>
      </c>
      <c r="K10" s="11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1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8"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8"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9"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7"/>
      <c r="Q10" s="475"/>
      <c r="R10" s="110">
        <v>0.8</v>
      </c>
      <c r="S10" s="101" t="s">
        <v>61</v>
      </c>
      <c r="T10" s="112" t="s">
        <v>5</v>
      </c>
      <c r="U10" s="112" t="s">
        <v>5</v>
      </c>
      <c r="V10" s="108" t="s">
        <v>85</v>
      </c>
      <c r="W10" s="108" t="s">
        <v>85</v>
      </c>
      <c r="X10" s="109" t="s">
        <v>84</v>
      </c>
      <c r="AA10" s="91"/>
      <c r="AB10" s="91"/>
      <c r="AC10" s="103"/>
      <c r="AD10" s="113"/>
      <c r="AE10" s="114"/>
      <c r="AF10" s="111"/>
      <c r="AG10" s="111"/>
      <c r="AH10" s="111"/>
      <c r="AI10" s="111"/>
      <c r="AJ10" s="111"/>
      <c r="AK10" s="103"/>
      <c r="AL10" s="103"/>
    </row>
    <row r="11" spans="1:38" ht="123.75"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35">
        <f>+'5 VALORACIÓN DEL CONTROL'!S21</f>
        <v>7.7759999999999996E-2</v>
      </c>
      <c r="D11" s="106">
        <f>+'5 VALORACIÓN DEL CONTROL'!T21</f>
        <v>0.6</v>
      </c>
      <c r="E11" s="136" t="str">
        <f t="shared" si="0"/>
        <v>Muy Baja</v>
      </c>
      <c r="F11" s="136" t="str">
        <f t="shared" si="1"/>
        <v>Moderado</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Moderado</v>
      </c>
      <c r="H11" s="107"/>
      <c r="I11" s="435"/>
      <c r="J11" s="98" t="s">
        <v>59</v>
      </c>
      <c r="K11" s="11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1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1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8"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109"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7"/>
      <c r="Q11" s="475"/>
      <c r="R11" s="110">
        <v>0.6</v>
      </c>
      <c r="S11" s="101" t="s">
        <v>59</v>
      </c>
      <c r="T11" s="112" t="s">
        <v>5</v>
      </c>
      <c r="U11" s="112" t="s">
        <v>5</v>
      </c>
      <c r="V11" s="112" t="s">
        <v>5</v>
      </c>
      <c r="W11" s="108" t="s">
        <v>85</v>
      </c>
      <c r="X11" s="109" t="s">
        <v>84</v>
      </c>
      <c r="AA11" s="91"/>
      <c r="AB11" s="91"/>
      <c r="AC11" s="103"/>
      <c r="AD11" s="113"/>
      <c r="AE11" s="114"/>
      <c r="AF11" s="111"/>
      <c r="AG11" s="111"/>
      <c r="AH11" s="111"/>
      <c r="AI11" s="111"/>
      <c r="AJ11" s="115"/>
      <c r="AK11" s="103"/>
      <c r="AL11" s="103"/>
    </row>
    <row r="12" spans="1:38" ht="123.75"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35">
        <f>+'5 VALORACIÓN DEL CONTROL'!S26</f>
        <v>0.36</v>
      </c>
      <c r="D12" s="106">
        <f>+'5 VALORACIÓN DEL CONTROL'!T26</f>
        <v>0.33750000000000002</v>
      </c>
      <c r="E12" s="136" t="str">
        <f t="shared" si="0"/>
        <v>Baja</v>
      </c>
      <c r="F12" s="136" t="str">
        <f t="shared" si="1"/>
        <v>Menor</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Moderado</v>
      </c>
      <c r="H12" s="107"/>
      <c r="I12" s="435"/>
      <c r="J12" s="98" t="s">
        <v>57</v>
      </c>
      <c r="K12" s="116"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11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R4                </v>
      </c>
      <c r="M12" s="11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R1                   </v>
      </c>
      <c r="N12" s="108"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109"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107"/>
      <c r="Q12" s="475"/>
      <c r="R12" s="110">
        <v>0.4</v>
      </c>
      <c r="S12" s="101" t="s">
        <v>57</v>
      </c>
      <c r="T12" s="116" t="s">
        <v>86</v>
      </c>
      <c r="U12" s="112" t="s">
        <v>5</v>
      </c>
      <c r="V12" s="112" t="s">
        <v>5</v>
      </c>
      <c r="W12" s="108" t="s">
        <v>85</v>
      </c>
      <c r="X12" s="109" t="s">
        <v>84</v>
      </c>
      <c r="AA12" s="91"/>
      <c r="AB12" s="91"/>
      <c r="AC12" s="103"/>
      <c r="AD12" s="113"/>
      <c r="AE12" s="114"/>
      <c r="AF12" s="111"/>
      <c r="AG12" s="111"/>
      <c r="AH12" s="111"/>
      <c r="AI12" s="115"/>
      <c r="AJ12" s="111"/>
      <c r="AK12" s="103"/>
      <c r="AL12" s="103"/>
    </row>
    <row r="13" spans="1:38" ht="30.95" customHeight="1" thickBot="1" x14ac:dyDescent="0.25">
      <c r="A13" s="104" t="str">
        <f>'2 CONTEXTO E IDENTIFICACIÓN'!A13</f>
        <v>R5</v>
      </c>
      <c r="B13" s="105" t="str">
        <f>+'2 CONTEXTO E IDENTIFICACIÓN'!F13</f>
        <v xml:space="preserve">  </v>
      </c>
      <c r="C13" s="135" t="str">
        <f>+'5 VALORACIÓN DEL CONTROL'!S31</f>
        <v/>
      </c>
      <c r="D13" s="106" t="str">
        <f>+'5 VALORACIÓN DEL CONTROL'!T31</f>
        <v/>
      </c>
      <c r="E13" s="136" t="str">
        <f t="shared" si="0"/>
        <v/>
      </c>
      <c r="F13" s="136" t="str">
        <f t="shared" si="1"/>
        <v/>
      </c>
      <c r="G13" s="105" t="str">
        <f t="shared" si="2"/>
        <v/>
      </c>
      <c r="H13" s="107"/>
      <c r="I13" s="436"/>
      <c r="J13" s="117" t="s">
        <v>55</v>
      </c>
      <c r="K13" s="118"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8"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9"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R2 R3                 </v>
      </c>
      <c r="N13" s="120"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21"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7"/>
      <c r="Q13" s="475"/>
      <c r="R13" s="122">
        <v>0.2</v>
      </c>
      <c r="S13" s="123" t="s">
        <v>55</v>
      </c>
      <c r="T13" s="118" t="s">
        <v>86</v>
      </c>
      <c r="U13" s="118" t="s">
        <v>86</v>
      </c>
      <c r="V13" s="119" t="s">
        <v>5</v>
      </c>
      <c r="W13" s="120" t="s">
        <v>85</v>
      </c>
      <c r="X13" s="121" t="s">
        <v>84</v>
      </c>
      <c r="AA13" s="91"/>
      <c r="AB13" s="91"/>
      <c r="AC13" s="103"/>
      <c r="AD13" s="113"/>
      <c r="AE13" s="114"/>
      <c r="AF13" s="111"/>
      <c r="AG13" s="111"/>
      <c r="AH13" s="111"/>
      <c r="AI13" s="124"/>
      <c r="AJ13" s="111"/>
      <c r="AK13" s="103"/>
      <c r="AL13" s="103"/>
    </row>
    <row r="14" spans="1:38" ht="30.95" customHeight="1" x14ac:dyDescent="0.2">
      <c r="A14" s="104" t="str">
        <f>'2 CONTEXTO E IDENTIFICACIÓN'!A14</f>
        <v>R6</v>
      </c>
      <c r="B14" s="105" t="str">
        <f>+'2 CONTEXTO E IDENTIFICACIÓN'!F14</f>
        <v xml:space="preserve">  </v>
      </c>
      <c r="C14" s="135" t="str">
        <f>+'5 VALORACIÓN DEL CONTROL'!S35</f>
        <v/>
      </c>
      <c r="D14" s="106" t="str">
        <f>+'5 VALORACIÓN DEL CONTROL'!T35</f>
        <v/>
      </c>
      <c r="E14" s="136" t="str">
        <f t="shared" si="0"/>
        <v/>
      </c>
      <c r="F14" s="136" t="str">
        <f t="shared" si="1"/>
        <v/>
      </c>
      <c r="G14" s="105" t="str">
        <f t="shared" si="2"/>
        <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0.95" customHeight="1" x14ac:dyDescent="0.2">
      <c r="A15" s="104" t="str">
        <f>'2 CONTEXTO E IDENTIFICACIÓN'!A15</f>
        <v>R7</v>
      </c>
      <c r="B15" s="105" t="str">
        <f>+'2 CONTEXTO E IDENTIFICACIÓN'!F15</f>
        <v xml:space="preserve">  </v>
      </c>
      <c r="C15" s="135" t="str">
        <f>+'5 VALORACIÓN DEL CONTROL'!S39</f>
        <v/>
      </c>
      <c r="D15" s="106" t="str">
        <f>+'5 VALORACIÓN DEL CONTROL'!T39</f>
        <v/>
      </c>
      <c r="E15" s="136" t="str">
        <f t="shared" si="0"/>
        <v/>
      </c>
      <c r="F15" s="136" t="str">
        <f t="shared" si="1"/>
        <v/>
      </c>
      <c r="G15" s="105" t="str">
        <f t="shared" si="2"/>
        <v/>
      </c>
      <c r="H15" s="107"/>
      <c r="I15" s="107"/>
      <c r="J15" s="107"/>
      <c r="K15" s="107"/>
      <c r="L15" s="107"/>
      <c r="M15" s="107"/>
      <c r="N15" s="107"/>
      <c r="O15" s="107"/>
      <c r="P15" s="107"/>
      <c r="T15" s="95" t="s">
        <v>88</v>
      </c>
      <c r="V15" s="91"/>
      <c r="W15" s="91"/>
      <c r="X15" s="91"/>
      <c r="Y15" s="91"/>
      <c r="Z15" s="91"/>
      <c r="AA15" s="91"/>
      <c r="AB15" s="91"/>
      <c r="AC15" s="103"/>
      <c r="AD15" s="113"/>
      <c r="AE15" s="103"/>
      <c r="AF15" s="114"/>
      <c r="AG15" s="114"/>
      <c r="AH15" s="114"/>
      <c r="AI15" s="114"/>
      <c r="AJ15" s="114"/>
      <c r="AK15" s="103"/>
      <c r="AL15" s="103"/>
    </row>
    <row r="16" spans="1:38" ht="30.95" customHeight="1" x14ac:dyDescent="0.2">
      <c r="A16" s="104" t="str">
        <f>'2 CONTEXTO E IDENTIFICACIÓN'!A16</f>
        <v>R8</v>
      </c>
      <c r="B16" s="105" t="str">
        <f>+'2 CONTEXTO E IDENTIFICACIÓN'!F16</f>
        <v xml:space="preserve">  </v>
      </c>
      <c r="C16" s="135" t="str">
        <f>+'5 VALORACIÓN DEL CONTROL'!S43</f>
        <v/>
      </c>
      <c r="D16" s="106" t="str">
        <f>+'5 VALORACIÓN DEL CONTROL'!T43</f>
        <v/>
      </c>
      <c r="E16" s="136" t="str">
        <f t="shared" si="0"/>
        <v/>
      </c>
      <c r="F16" s="136" t="str">
        <f t="shared" si="1"/>
        <v/>
      </c>
      <c r="G16" s="105" t="str">
        <f t="shared" si="2"/>
        <v/>
      </c>
      <c r="H16" s="107"/>
      <c r="I16" s="107"/>
      <c r="J16" s="107"/>
      <c r="K16" s="107"/>
      <c r="L16" s="107"/>
      <c r="M16" s="107"/>
      <c r="N16" s="107"/>
      <c r="O16" s="107"/>
      <c r="P16" s="107"/>
      <c r="T16" s="125" t="s">
        <v>84</v>
      </c>
      <c r="V16" s="91"/>
      <c r="W16" s="91"/>
      <c r="X16" s="91"/>
      <c r="Y16" s="91"/>
      <c r="Z16" s="91"/>
      <c r="AA16" s="91"/>
      <c r="AB16" s="91"/>
      <c r="AC16" s="103"/>
      <c r="AD16" s="103"/>
      <c r="AE16" s="103"/>
      <c r="AF16" s="111"/>
      <c r="AG16" s="111"/>
      <c r="AH16" s="111"/>
      <c r="AI16" s="111"/>
      <c r="AJ16" s="111"/>
      <c r="AK16" s="103"/>
      <c r="AL16" s="103"/>
    </row>
    <row r="17" spans="1:38" ht="30.95" customHeight="1" x14ac:dyDescent="0.2">
      <c r="A17" s="104" t="str">
        <f>'2 CONTEXTO E IDENTIFICACIÓN'!A17</f>
        <v>R9</v>
      </c>
      <c r="B17" s="105" t="str">
        <f>+'2 CONTEXTO E IDENTIFICACIÓN'!F17</f>
        <v xml:space="preserve">  </v>
      </c>
      <c r="C17" s="135" t="str">
        <f>+'5 VALORACIÓN DEL CONTROL'!S47</f>
        <v/>
      </c>
      <c r="D17" s="106" t="str">
        <f>+'5 VALORACIÓN DEL CONTROL'!T47</f>
        <v/>
      </c>
      <c r="E17" s="136" t="str">
        <f t="shared" si="0"/>
        <v/>
      </c>
      <c r="F17" s="136" t="str">
        <f t="shared" si="1"/>
        <v/>
      </c>
      <c r="G17" s="105" t="str">
        <f t="shared" si="2"/>
        <v/>
      </c>
      <c r="H17" s="107"/>
      <c r="I17" s="107"/>
      <c r="J17" s="107"/>
      <c r="K17" s="107"/>
      <c r="L17" s="107"/>
      <c r="M17" s="107"/>
      <c r="N17" s="107"/>
      <c r="O17" s="107"/>
      <c r="P17" s="107"/>
      <c r="T17" s="108" t="s">
        <v>85</v>
      </c>
      <c r="U17" s="91"/>
      <c r="V17" s="91"/>
      <c r="W17" s="91"/>
      <c r="X17" s="91"/>
      <c r="Y17" s="91"/>
      <c r="Z17" s="91"/>
      <c r="AA17" s="91"/>
      <c r="AB17" s="91"/>
      <c r="AC17" s="103"/>
      <c r="AD17" s="103"/>
      <c r="AE17" s="103"/>
      <c r="AF17" s="111"/>
      <c r="AG17" s="111"/>
      <c r="AH17" s="111"/>
      <c r="AI17" s="111"/>
      <c r="AJ17" s="111"/>
      <c r="AK17" s="103"/>
      <c r="AL17" s="103"/>
    </row>
    <row r="18" spans="1:38" ht="30.95" customHeight="1" x14ac:dyDescent="0.2">
      <c r="A18" s="104" t="str">
        <f>'2 CONTEXTO E IDENTIFICACIÓN'!A18</f>
        <v>R10</v>
      </c>
      <c r="B18" s="105" t="str">
        <f>+'2 CONTEXTO E IDENTIFICACIÓN'!F18</f>
        <v xml:space="preserve">  </v>
      </c>
      <c r="C18" s="135" t="str">
        <f>+'5 VALORACIÓN DEL CONTROL'!S51</f>
        <v/>
      </c>
      <c r="D18" s="106" t="str">
        <f>+'5 VALORACIÓN DEL CONTROL'!T51</f>
        <v/>
      </c>
      <c r="E18" s="136" t="str">
        <f t="shared" si="0"/>
        <v/>
      </c>
      <c r="F18" s="136" t="str">
        <f t="shared" si="1"/>
        <v/>
      </c>
      <c r="G18" s="105" t="str">
        <f t="shared" si="2"/>
        <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0.95" customHeight="1" x14ac:dyDescent="0.2">
      <c r="A19" s="104" t="str">
        <f>'2 CONTEXTO E IDENTIFICACIÓN'!A19</f>
        <v>R11</v>
      </c>
      <c r="B19" s="105" t="str">
        <f>+'2 CONTEXTO E IDENTIFICACIÓN'!F19</f>
        <v xml:space="preserve">  </v>
      </c>
      <c r="C19" s="135" t="str">
        <f>+'5 VALORACIÓN DEL CONTROL'!S55</f>
        <v/>
      </c>
      <c r="D19" s="106" t="str">
        <f>+'5 VALORACIÓN DEL CONTROL'!T55</f>
        <v/>
      </c>
      <c r="E19" s="136" t="str">
        <f t="shared" si="0"/>
        <v/>
      </c>
      <c r="F19" s="136" t="str">
        <f t="shared" si="1"/>
        <v/>
      </c>
      <c r="G19" s="105" t="str">
        <f t="shared" si="2"/>
        <v/>
      </c>
      <c r="H19" s="107"/>
      <c r="I19" s="107"/>
      <c r="J19" s="107"/>
      <c r="K19" s="107"/>
      <c r="L19" s="107"/>
      <c r="M19" s="107"/>
      <c r="N19" s="107"/>
      <c r="O19" s="107"/>
      <c r="P19" s="107"/>
      <c r="S19" s="126"/>
      <c r="T19" s="116" t="s">
        <v>86</v>
      </c>
      <c r="AA19" s="126"/>
      <c r="AB19" s="126"/>
      <c r="AC19" s="103"/>
      <c r="AD19" s="103"/>
      <c r="AE19" s="103"/>
      <c r="AF19" s="111"/>
      <c r="AG19" s="111"/>
      <c r="AH19" s="111"/>
      <c r="AI19" s="111"/>
      <c r="AJ19" s="111"/>
      <c r="AK19" s="103"/>
      <c r="AL19" s="103"/>
    </row>
    <row r="20" spans="1:38" ht="30.95" customHeight="1" x14ac:dyDescent="0.2">
      <c r="A20" s="104" t="str">
        <f>'2 CONTEXTO E IDENTIFICACIÓN'!A20</f>
        <v>R12</v>
      </c>
      <c r="B20" s="105" t="str">
        <f>+'2 CONTEXTO E IDENTIFICACIÓN'!F20</f>
        <v xml:space="preserve">  </v>
      </c>
      <c r="C20" s="135" t="str">
        <f>+'5 VALORACIÓN DEL CONTROL'!S59</f>
        <v/>
      </c>
      <c r="D20" s="106" t="str">
        <f>+'5 VALORACIÓN DEL CONTROL'!T59</f>
        <v/>
      </c>
      <c r="E20" s="136" t="str">
        <f t="shared" si="0"/>
        <v/>
      </c>
      <c r="F20" s="136" t="str">
        <f t="shared" si="1"/>
        <v/>
      </c>
      <c r="G20" s="105" t="str">
        <f t="shared" si="2"/>
        <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0.95" customHeight="1" x14ac:dyDescent="0.2">
      <c r="A21" s="104" t="str">
        <f>'2 CONTEXTO E IDENTIFICACIÓN'!A21</f>
        <v>R13</v>
      </c>
      <c r="B21" s="105" t="str">
        <f>+'2 CONTEXTO E IDENTIFICACIÓN'!F21</f>
        <v xml:space="preserve">  </v>
      </c>
      <c r="C21" s="135" t="str">
        <f>+'5 VALORACIÓN DEL CONTROL'!S63</f>
        <v/>
      </c>
      <c r="D21" s="106" t="str">
        <f>+'5 VALORACIÓN DEL CONTROL'!T63</f>
        <v/>
      </c>
      <c r="E21" s="136" t="str">
        <f t="shared" si="0"/>
        <v/>
      </c>
      <c r="F21" s="136" t="str">
        <f t="shared" si="1"/>
        <v/>
      </c>
      <c r="G21" s="105" t="str">
        <f t="shared" si="2"/>
        <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0.95" customHeight="1" x14ac:dyDescent="0.2">
      <c r="A22" s="104" t="str">
        <f>'2 CONTEXTO E IDENTIFICACIÓN'!A22</f>
        <v>R14</v>
      </c>
      <c r="B22" s="105" t="str">
        <f>+'2 CONTEXTO E IDENTIFICACIÓN'!F22</f>
        <v xml:space="preserve">  </v>
      </c>
      <c r="C22" s="135" t="str">
        <f>+'5 VALORACIÓN DEL CONTROL'!S67</f>
        <v/>
      </c>
      <c r="D22" s="106" t="str">
        <f>+'5 VALORACIÓN DEL CONTROL'!T67</f>
        <v/>
      </c>
      <c r="E22" s="136" t="str">
        <f t="shared" si="0"/>
        <v/>
      </c>
      <c r="F22" s="136" t="str">
        <f t="shared" si="1"/>
        <v/>
      </c>
      <c r="G22" s="105" t="str">
        <f t="shared" si="2"/>
        <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0.95" customHeight="1" x14ac:dyDescent="0.2">
      <c r="A23" s="104" t="str">
        <f>'2 CONTEXTO E IDENTIFICACIÓN'!A23</f>
        <v>R15</v>
      </c>
      <c r="B23" s="105" t="str">
        <f>+'2 CONTEXTO E IDENTIFICACIÓN'!F23</f>
        <v xml:space="preserve">  </v>
      </c>
      <c r="C23" s="135" t="str">
        <f>+'5 VALORACIÓN DEL CONTROL'!S71</f>
        <v/>
      </c>
      <c r="D23" s="106" t="str">
        <f>+'5 VALORACIÓN DEL CONTROL'!T71</f>
        <v/>
      </c>
      <c r="E23" s="136" t="str">
        <f t="shared" si="0"/>
        <v/>
      </c>
      <c r="F23" s="136" t="str">
        <f t="shared" si="1"/>
        <v/>
      </c>
      <c r="G23" s="105" t="str">
        <f t="shared" si="2"/>
        <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0.95" customHeight="1" x14ac:dyDescent="0.2">
      <c r="A24" s="104" t="str">
        <f>'2 CONTEXTO E IDENTIFICACIÓN'!A24</f>
        <v>R16</v>
      </c>
      <c r="B24" s="105" t="str">
        <f>+'2 CONTEXTO E IDENTIFICACIÓN'!F24</f>
        <v xml:space="preserve">  </v>
      </c>
      <c r="C24" s="135" t="str">
        <f>+'5 VALORACIÓN DEL CONTROL'!S75</f>
        <v/>
      </c>
      <c r="D24" s="106" t="str">
        <f>+'5 VALORACIÓN DEL CONTROL'!T75</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0.95" customHeight="1" x14ac:dyDescent="0.25">
      <c r="A25" s="104" t="str">
        <f>'2 CONTEXTO E IDENTIFICACIÓN'!A25</f>
        <v>R17</v>
      </c>
      <c r="B25" s="105" t="str">
        <f>+'2 CONTEXTO E IDENTIFICACIÓN'!F25</f>
        <v xml:space="preserve">  </v>
      </c>
      <c r="C25" s="135" t="str">
        <f>+'5 VALORACIÓN DEL CONTROL'!S79</f>
        <v/>
      </c>
      <c r="D25" s="106" t="str">
        <f>+'5 VALORACIÓN DEL CONTROL'!T79</f>
        <v/>
      </c>
      <c r="E25" s="136" t="str">
        <f t="shared" si="0"/>
        <v/>
      </c>
      <c r="F25" s="136" t="str">
        <f t="shared" si="1"/>
        <v/>
      </c>
      <c r="G25" s="105" t="str">
        <f t="shared" si="2"/>
        <v/>
      </c>
      <c r="H25" s="107"/>
      <c r="I25" s="107"/>
      <c r="J25" s="107"/>
      <c r="K25" s="107"/>
      <c r="L25" s="107"/>
      <c r="M25" s="107"/>
      <c r="N25" s="107"/>
      <c r="O25" s="107"/>
      <c r="P25" s="107"/>
    </row>
    <row r="26" spans="1:38" ht="30.95" customHeight="1" x14ac:dyDescent="0.25">
      <c r="A26" s="104" t="str">
        <f>'2 CONTEXTO E IDENTIFICACIÓN'!A26</f>
        <v>R18</v>
      </c>
      <c r="B26" s="105" t="str">
        <f>+'2 CONTEXTO E IDENTIFICACIÓN'!F26</f>
        <v xml:space="preserve">  </v>
      </c>
      <c r="C26" s="135" t="str">
        <f>+'5 VALORACIÓN DEL CONTROL'!S83</f>
        <v/>
      </c>
      <c r="D26" s="106" t="str">
        <f>+'5 VALORACIÓN DEL CONTROL'!T83</f>
        <v/>
      </c>
      <c r="E26" s="136" t="str">
        <f t="shared" si="0"/>
        <v/>
      </c>
      <c r="F26" s="136" t="str">
        <f t="shared" si="1"/>
        <v/>
      </c>
      <c r="G26" s="105" t="str">
        <f t="shared" si="2"/>
        <v/>
      </c>
      <c r="H26" s="107"/>
      <c r="I26" s="107"/>
      <c r="J26" s="107"/>
      <c r="K26" s="107"/>
      <c r="L26" s="107"/>
      <c r="M26" s="107"/>
      <c r="N26" s="107"/>
      <c r="O26" s="107"/>
      <c r="P26" s="107"/>
    </row>
    <row r="27" spans="1:38" ht="30.95" customHeight="1" x14ac:dyDescent="0.25">
      <c r="A27" s="104" t="str">
        <f>'2 CONTEXTO E IDENTIFICACIÓN'!A27</f>
        <v>R19</v>
      </c>
      <c r="B27" s="105" t="str">
        <f>+'2 CONTEXTO E IDENTIFICACIÓN'!F27</f>
        <v xml:space="preserve">  </v>
      </c>
      <c r="C27" s="135" t="str">
        <f>+'5 VALORACIÓN DEL CONTROL'!S87</f>
        <v/>
      </c>
      <c r="D27" s="106" t="str">
        <f>+'5 VALORACIÓN DEL CONTROL'!T87</f>
        <v/>
      </c>
      <c r="E27" s="136" t="str">
        <f t="shared" si="0"/>
        <v/>
      </c>
      <c r="F27" s="136" t="str">
        <f t="shared" si="1"/>
        <v/>
      </c>
      <c r="G27" s="105" t="str">
        <f t="shared" si="2"/>
        <v/>
      </c>
      <c r="H27" s="107"/>
      <c r="I27" s="107"/>
      <c r="J27" s="107"/>
      <c r="K27" s="107"/>
      <c r="L27" s="107"/>
      <c r="M27" s="107"/>
      <c r="N27" s="107"/>
      <c r="O27" s="107"/>
      <c r="P27" s="107"/>
    </row>
    <row r="28" spans="1:38" ht="30.95" customHeight="1" x14ac:dyDescent="0.25">
      <c r="A28" s="104" t="str">
        <f>'2 CONTEXTO E IDENTIFICACIÓN'!A28</f>
        <v>R20</v>
      </c>
      <c r="B28" s="105" t="str">
        <f>+'2 CONTEXTO E IDENTIFICACIÓN'!F28</f>
        <v xml:space="preserve">  </v>
      </c>
      <c r="C28" s="135" t="str">
        <f>+'5 VALORACIÓN DEL CONTROL'!S91</f>
        <v/>
      </c>
      <c r="D28" s="106" t="str">
        <f>+'5 VALORACIÓN DEL CONTROL'!T91</f>
        <v/>
      </c>
      <c r="E28" s="136" t="str">
        <f t="shared" si="0"/>
        <v/>
      </c>
      <c r="F28" s="136" t="str">
        <f t="shared" si="1"/>
        <v/>
      </c>
      <c r="G28" s="105" t="str">
        <f t="shared" si="2"/>
        <v/>
      </c>
      <c r="H28" s="107"/>
      <c r="I28" s="107"/>
      <c r="J28" s="107"/>
      <c r="K28" s="107"/>
      <c r="L28" s="107"/>
      <c r="M28" s="107"/>
      <c r="N28" s="107"/>
      <c r="O28" s="107"/>
      <c r="P28" s="107"/>
    </row>
    <row r="29" spans="1:38" ht="14.45" customHeight="1" x14ac:dyDescent="0.25">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sheetData>
  <sheetProtection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0">
    <mergeCell ref="A1:A2"/>
    <mergeCell ref="B1:B2"/>
    <mergeCell ref="I6:O6"/>
    <mergeCell ref="B4:D4"/>
    <mergeCell ref="B5:D5"/>
    <mergeCell ref="T6:X6"/>
    <mergeCell ref="E7:G7"/>
    <mergeCell ref="K7:O7"/>
    <mergeCell ref="I9:I13"/>
    <mergeCell ref="Q9:Q13"/>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6"/>
  <sheetViews>
    <sheetView showGridLines="0" zoomScale="70" zoomScaleNormal="70" workbookViewId="0">
      <pane xSplit="1" ySplit="9" topLeftCell="B10" activePane="bottomRight" state="frozen"/>
      <selection pane="topRight" activeCell="B1" sqref="B1"/>
      <selection pane="bottomLeft" activeCell="A7" sqref="A7"/>
      <selection pane="bottomRight" activeCell="A7" sqref="A7:G7"/>
    </sheetView>
  </sheetViews>
  <sheetFormatPr baseColWidth="10" defaultColWidth="14.28515625" defaultRowHeight="12.75" x14ac:dyDescent="0.25"/>
  <cols>
    <col min="1" max="1" width="21.140625" style="87" customWidth="1"/>
    <col min="2" max="2" width="9.140625" style="92" bestFit="1" customWidth="1"/>
    <col min="3" max="4" width="15.5703125" style="92" customWidth="1"/>
    <col min="5" max="6" width="15.5703125" style="137" customWidth="1"/>
    <col min="7" max="7" width="15.5703125" style="92" customWidth="1"/>
    <col min="8" max="8" width="3.85546875" style="92" customWidth="1"/>
    <col min="9" max="9" width="7.42578125" style="92" customWidth="1"/>
    <col min="10" max="10" width="14" style="92" customWidth="1"/>
    <col min="11" max="15" width="12.42578125" style="92" customWidth="1"/>
    <col min="16" max="16" width="3.85546875" style="92" customWidth="1"/>
    <col min="17" max="17" width="4.85546875" style="87" hidden="1" customWidth="1"/>
    <col min="18" max="18" width="6.140625" style="87" hidden="1" customWidth="1"/>
    <col min="19" max="24" width="14" style="87" hidden="1" customWidth="1"/>
    <col min="25" max="29" width="11.42578125" style="87" customWidth="1"/>
    <col min="30" max="30" width="5.5703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31"/>
      <c r="B1" s="437" t="str">
        <f>+'2 CONTEXTO E IDENTIFICACIÓN'!C1</f>
        <v>MAPA DE RIESGOS</v>
      </c>
      <c r="C1" s="437"/>
      <c r="D1" s="437"/>
      <c r="E1" s="50" t="str">
        <f>+'2 CONTEXTO E IDENTIFICACIÓN'!D1</f>
        <v>CÓDIGO:</v>
      </c>
      <c r="F1" s="131" t="str">
        <f>+'2 CONTEXTO E IDENTIFICACIÓN'!E1</f>
        <v>SE-FO-007</v>
      </c>
      <c r="J1" s="240" t="str">
        <f>+'2 CONTEXTO E IDENTIFICACIÓN'!$G$4</f>
        <v>Elaboración o Actualización:</v>
      </c>
      <c r="K1" s="258">
        <f>+IF('2 CONTEXTO E IDENTIFICACIÓN'!$H$4="","",'2 CONTEXTO E IDENTIFICACIÓN'!$H$4)</f>
        <v>45825</v>
      </c>
      <c r="L1" s="20"/>
      <c r="M1" s="20"/>
      <c r="AF1" s="76"/>
      <c r="AG1" s="76"/>
      <c r="AH1" s="76"/>
      <c r="AI1" s="76"/>
      <c r="AJ1" s="76"/>
    </row>
    <row r="2" spans="1:38" s="75" customFormat="1" ht="36" customHeight="1" x14ac:dyDescent="0.2">
      <c r="A2" s="431"/>
      <c r="B2" s="437"/>
      <c r="C2" s="437"/>
      <c r="D2" s="437"/>
      <c r="E2" s="50" t="str">
        <f>+'2 CONTEXTO E IDENTIFICACIÓN'!D2</f>
        <v>VERSIÓN:</v>
      </c>
      <c r="F2" s="131" t="str">
        <f>+'2 CONTEXTO E IDENTIFICACIÓN'!E2</f>
        <v>12</v>
      </c>
      <c r="G2" s="77"/>
      <c r="H2" s="77"/>
      <c r="J2" s="243" t="str">
        <f>+'2 CONTEXTO E IDENTIFICACIÓN'!$E$5</f>
        <v>Vigencia del:</v>
      </c>
      <c r="K2" s="241">
        <f>+IF('2 CONTEXTO E IDENTIFICACIÓN'!$F$5="","",'2 CONTEXTO E IDENTIFICACIÓN'!$F$5)</f>
        <v>46024</v>
      </c>
      <c r="L2" s="242" t="s">
        <v>111</v>
      </c>
      <c r="M2" s="239">
        <f>+IF('2 CONTEXTO E IDENTIFICACIÓN'!$H$5="","",'2 CONTEXTO E IDENTIFICACIÓN'!$H$5)</f>
        <v>46387</v>
      </c>
      <c r="N2" s="78"/>
      <c r="O2" s="78"/>
      <c r="P2" s="77"/>
      <c r="AF2" s="76"/>
      <c r="AG2" s="76"/>
      <c r="AH2" s="76"/>
      <c r="AI2" s="76"/>
      <c r="AJ2" s="76"/>
    </row>
    <row r="3" spans="1:38" s="75" customFormat="1" x14ac:dyDescent="0.2">
      <c r="A3" s="79"/>
      <c r="B3" s="77"/>
      <c r="C3" s="77"/>
      <c r="D3" s="77"/>
      <c r="E3" s="244"/>
      <c r="F3" s="244"/>
      <c r="G3" s="77"/>
      <c r="H3" s="77"/>
      <c r="N3" s="78"/>
      <c r="O3" s="78"/>
      <c r="P3" s="77"/>
      <c r="AF3" s="76"/>
      <c r="AG3" s="76"/>
      <c r="AH3" s="76"/>
      <c r="AI3" s="76"/>
      <c r="AJ3" s="76"/>
    </row>
    <row r="4" spans="1:38" s="75" customFormat="1" ht="17.45" customHeight="1" x14ac:dyDescent="0.2">
      <c r="A4" s="19" t="s">
        <v>158</v>
      </c>
      <c r="B4" s="421" t="str">
        <f>+IF('2 CONTEXTO E IDENTIFICACIÓN'!$C$4="","",'2 CONTEXTO E IDENTIFICACIÓN'!$C$4)</f>
        <v>Beneficencia del Valle del Cauca</v>
      </c>
      <c r="C4" s="421"/>
      <c r="D4" s="421"/>
      <c r="E4" s="73"/>
      <c r="F4" s="244"/>
      <c r="G4" s="77"/>
      <c r="H4" s="77"/>
      <c r="I4" s="245"/>
      <c r="J4" s="245"/>
      <c r="K4" s="246"/>
      <c r="L4" s="246"/>
      <c r="M4" s="246"/>
      <c r="N4" s="78"/>
      <c r="O4" s="78"/>
      <c r="P4" s="77"/>
      <c r="AF4" s="76"/>
      <c r="AG4" s="76"/>
      <c r="AH4" s="76"/>
      <c r="AI4" s="76"/>
      <c r="AJ4" s="76"/>
    </row>
    <row r="5" spans="1:38" s="75" customFormat="1" ht="33" customHeight="1" x14ac:dyDescent="0.2">
      <c r="A5" s="19" t="s">
        <v>156</v>
      </c>
      <c r="B5" s="421" t="str">
        <f>+IF('2 CONTEXTO E IDENTIFICACIÓN'!$E$4="","",'2 CONTEXTO E IDENTIFICACIÓN'!$E$4)</f>
        <v>SEGUIMIENTO Y EVALUACIÓN</v>
      </c>
      <c r="C5" s="422"/>
      <c r="D5" s="422"/>
      <c r="E5" s="73"/>
      <c r="F5" s="244"/>
      <c r="G5" s="77"/>
      <c r="H5" s="77"/>
      <c r="I5" s="245"/>
      <c r="J5" s="245"/>
      <c r="K5" s="246"/>
      <c r="L5" s="246"/>
      <c r="M5" s="246"/>
      <c r="N5" s="78"/>
      <c r="O5" s="78"/>
      <c r="P5" s="77"/>
      <c r="AF5" s="76"/>
      <c r="AG5" s="76"/>
      <c r="AH5" s="76"/>
      <c r="AI5" s="76"/>
      <c r="AJ5" s="76"/>
    </row>
    <row r="6" spans="1:38" s="75" customFormat="1" ht="15" thickBot="1" x14ac:dyDescent="0.25">
      <c r="D6" s="73"/>
      <c r="E6" s="73"/>
      <c r="F6" s="133"/>
      <c r="AF6" s="76"/>
      <c r="AG6" s="76"/>
      <c r="AH6" s="76"/>
      <c r="AI6" s="76"/>
      <c r="AJ6" s="76"/>
    </row>
    <row r="7" spans="1:38" s="75" customFormat="1" ht="13.5" thickBot="1" x14ac:dyDescent="0.25">
      <c r="A7" s="476" t="s">
        <v>22</v>
      </c>
      <c r="B7" s="477"/>
      <c r="C7" s="477"/>
      <c r="D7" s="477"/>
      <c r="E7" s="477"/>
      <c r="F7" s="477"/>
      <c r="G7" s="478"/>
      <c r="I7" s="476" t="s">
        <v>23</v>
      </c>
      <c r="J7" s="477"/>
      <c r="K7" s="477"/>
      <c r="L7" s="477"/>
      <c r="M7" s="477"/>
      <c r="N7" s="477"/>
      <c r="O7" s="478"/>
      <c r="R7" s="80"/>
      <c r="S7" s="81"/>
      <c r="T7" s="429" t="s">
        <v>87</v>
      </c>
      <c r="U7" s="429"/>
      <c r="V7" s="429"/>
      <c r="W7" s="429"/>
      <c r="X7" s="430"/>
      <c r="AF7" s="76"/>
      <c r="AG7" s="76"/>
      <c r="AH7" s="76"/>
      <c r="AI7" s="76"/>
      <c r="AJ7" s="76"/>
    </row>
    <row r="8" spans="1:38" x14ac:dyDescent="0.25">
      <c r="A8" s="85"/>
      <c r="B8" s="86"/>
      <c r="C8" s="429" t="s">
        <v>87</v>
      </c>
      <c r="D8" s="429"/>
      <c r="E8" s="429"/>
      <c r="F8" s="429"/>
      <c r="G8" s="430"/>
      <c r="H8" s="84"/>
      <c r="I8" s="85"/>
      <c r="J8" s="86"/>
      <c r="K8" s="429" t="s">
        <v>87</v>
      </c>
      <c r="L8" s="429"/>
      <c r="M8" s="429"/>
      <c r="N8" s="429"/>
      <c r="O8" s="430"/>
      <c r="P8" s="84"/>
      <c r="R8" s="88"/>
      <c r="T8" s="89">
        <v>0.2</v>
      </c>
      <c r="U8" s="89">
        <v>0.4</v>
      </c>
      <c r="V8" s="89">
        <v>0.6</v>
      </c>
      <c r="W8" s="89">
        <v>0.8</v>
      </c>
      <c r="X8" s="90">
        <v>1</v>
      </c>
      <c r="Y8" s="91"/>
      <c r="Z8" s="91"/>
      <c r="AA8" s="91"/>
      <c r="AB8" s="91"/>
      <c r="AC8" s="91"/>
      <c r="AD8" s="91"/>
      <c r="AE8" s="91"/>
    </row>
    <row r="9" spans="1:38" x14ac:dyDescent="0.2">
      <c r="A9" s="88"/>
      <c r="B9" s="97"/>
      <c r="C9" s="98" t="s">
        <v>65</v>
      </c>
      <c r="D9" s="98" t="s">
        <v>7</v>
      </c>
      <c r="E9" s="98" t="s">
        <v>5</v>
      </c>
      <c r="F9" s="98" t="s">
        <v>6</v>
      </c>
      <c r="G9" s="99" t="s">
        <v>73</v>
      </c>
      <c r="H9" s="84"/>
      <c r="I9" s="88"/>
      <c r="J9" s="97"/>
      <c r="K9" s="98" t="s">
        <v>65</v>
      </c>
      <c r="L9" s="98" t="s">
        <v>7</v>
      </c>
      <c r="M9" s="98" t="s">
        <v>5</v>
      </c>
      <c r="N9" s="98" t="s">
        <v>6</v>
      </c>
      <c r="O9" s="99" t="s">
        <v>73</v>
      </c>
      <c r="P9" s="84"/>
      <c r="R9" s="88"/>
      <c r="S9" s="100"/>
      <c r="T9" s="101" t="s">
        <v>65</v>
      </c>
      <c r="U9" s="101" t="s">
        <v>7</v>
      </c>
      <c r="V9" s="101" t="s">
        <v>5</v>
      </c>
      <c r="W9" s="101" t="s">
        <v>6</v>
      </c>
      <c r="X9" s="102" t="s">
        <v>73</v>
      </c>
      <c r="AA9" s="91"/>
      <c r="AB9" s="91"/>
      <c r="AC9" s="103"/>
      <c r="AD9" s="103"/>
      <c r="AE9" s="103"/>
      <c r="AF9" s="103"/>
      <c r="AG9" s="103"/>
      <c r="AH9" s="103"/>
      <c r="AI9" s="103"/>
      <c r="AJ9" s="103"/>
      <c r="AK9" s="103"/>
      <c r="AL9" s="103"/>
    </row>
    <row r="10" spans="1:38" ht="55.5" customHeight="1" x14ac:dyDescent="0.2">
      <c r="A10" s="435" t="s">
        <v>54</v>
      </c>
      <c r="B10" s="98" t="s">
        <v>62</v>
      </c>
      <c r="C10" s="108" t="str">
        <f>+'4 MAPA CALOR INHERENTE'!I9</f>
        <v xml:space="preserve">                   </v>
      </c>
      <c r="D10" s="108" t="str">
        <f>+'4 MAPA CALOR INHERENTE'!J9</f>
        <v xml:space="preserve">                   </v>
      </c>
      <c r="E10" s="108" t="str">
        <f>+'4 MAPA CALOR INHERENTE'!K9</f>
        <v xml:space="preserve">                   </v>
      </c>
      <c r="F10" s="108" t="str">
        <f>+'4 MAPA CALOR INHERENTE'!L9</f>
        <v xml:space="preserve">                   </v>
      </c>
      <c r="G10" s="109" t="str">
        <f>+'4 MAPA CALOR INHERENTE'!M9</f>
        <v xml:space="preserve">                   </v>
      </c>
      <c r="H10" s="107"/>
      <c r="I10" s="435" t="s">
        <v>54</v>
      </c>
      <c r="J10" s="98" t="s">
        <v>62</v>
      </c>
      <c r="K10" s="108" t="str">
        <f>+'6 MAPA CALOR RESIDUAL'!K9</f>
        <v xml:space="preserve">                   </v>
      </c>
      <c r="L10" s="108" t="str">
        <f>+'6 MAPA CALOR RESIDUAL'!L9</f>
        <v xml:space="preserve">                   </v>
      </c>
      <c r="M10" s="108" t="str">
        <f>+'6 MAPA CALOR RESIDUAL'!M9</f>
        <v xml:space="preserve">                   </v>
      </c>
      <c r="N10" s="108" t="str">
        <f>+'6 MAPA CALOR RESIDUAL'!N9</f>
        <v xml:space="preserve">                   </v>
      </c>
      <c r="O10" s="109" t="str">
        <f>+'6 MAPA CALOR RESIDUAL'!O9</f>
        <v xml:space="preserve">                   </v>
      </c>
      <c r="P10" s="107"/>
      <c r="Q10" s="475" t="s">
        <v>54</v>
      </c>
      <c r="R10" s="110">
        <v>1</v>
      </c>
      <c r="S10" s="101" t="s">
        <v>62</v>
      </c>
      <c r="T10" s="108" t="s">
        <v>85</v>
      </c>
      <c r="U10" s="108" t="s">
        <v>85</v>
      </c>
      <c r="V10" s="108" t="s">
        <v>85</v>
      </c>
      <c r="W10" s="108" t="s">
        <v>85</v>
      </c>
      <c r="X10" s="109" t="s">
        <v>84</v>
      </c>
      <c r="AA10" s="91"/>
      <c r="AB10" s="91"/>
      <c r="AC10" s="103"/>
      <c r="AD10" s="103"/>
      <c r="AE10" s="103"/>
      <c r="AF10" s="111"/>
      <c r="AG10" s="111"/>
      <c r="AH10" s="111"/>
      <c r="AI10" s="111"/>
      <c r="AJ10" s="111"/>
      <c r="AK10" s="103"/>
      <c r="AL10" s="103"/>
    </row>
    <row r="11" spans="1:38" ht="55.5" customHeight="1" x14ac:dyDescent="0.2">
      <c r="A11" s="435"/>
      <c r="B11" s="98" t="s">
        <v>61</v>
      </c>
      <c r="C11" s="112" t="str">
        <f>+'4 MAPA CALOR INHERENTE'!I10</f>
        <v xml:space="preserve">                   </v>
      </c>
      <c r="D11" s="112" t="str">
        <f>+'4 MAPA CALOR INHERENTE'!J10</f>
        <v xml:space="preserve">                   </v>
      </c>
      <c r="E11" s="108" t="str">
        <f>+'4 MAPA CALOR INHERENTE'!K10</f>
        <v xml:space="preserve">                   </v>
      </c>
      <c r="F11" s="108" t="str">
        <f>+'4 MAPA CALOR INHERENTE'!L10</f>
        <v xml:space="preserve">                   </v>
      </c>
      <c r="G11" s="109" t="str">
        <f>+'4 MAPA CALOR INHERENTE'!M10</f>
        <v xml:space="preserve">                   </v>
      </c>
      <c r="H11" s="107"/>
      <c r="I11" s="435"/>
      <c r="J11" s="98" t="s">
        <v>61</v>
      </c>
      <c r="K11" s="112" t="str">
        <f>+'6 MAPA CALOR RESIDUAL'!K10</f>
        <v xml:space="preserve">                   </v>
      </c>
      <c r="L11" s="112" t="str">
        <f>+'6 MAPA CALOR RESIDUAL'!L10</f>
        <v xml:space="preserve">                   </v>
      </c>
      <c r="M11" s="108" t="str">
        <f>+'6 MAPA CALOR RESIDUAL'!M10</f>
        <v xml:space="preserve">                   </v>
      </c>
      <c r="N11" s="108" t="str">
        <f>+'6 MAPA CALOR RESIDUAL'!N10</f>
        <v xml:space="preserve">                   </v>
      </c>
      <c r="O11" s="109" t="str">
        <f>+'6 MAPA CALOR RESIDUAL'!O10</f>
        <v xml:space="preserve">                   </v>
      </c>
      <c r="P11" s="107"/>
      <c r="Q11" s="475"/>
      <c r="R11" s="110">
        <v>0.8</v>
      </c>
      <c r="S11" s="101" t="s">
        <v>61</v>
      </c>
      <c r="T11" s="112" t="s">
        <v>5</v>
      </c>
      <c r="U11" s="112" t="s">
        <v>5</v>
      </c>
      <c r="V11" s="108" t="s">
        <v>85</v>
      </c>
      <c r="W11" s="108" t="s">
        <v>85</v>
      </c>
      <c r="X11" s="109" t="s">
        <v>84</v>
      </c>
      <c r="AA11" s="91"/>
      <c r="AB11" s="91"/>
      <c r="AC11" s="103"/>
      <c r="AD11" s="113"/>
      <c r="AE11" s="114"/>
      <c r="AF11" s="111"/>
      <c r="AG11" s="111"/>
      <c r="AH11" s="111"/>
      <c r="AI11" s="111"/>
      <c r="AJ11" s="111"/>
      <c r="AK11" s="103"/>
      <c r="AL11" s="103"/>
    </row>
    <row r="12" spans="1:38" ht="55.5" customHeight="1" x14ac:dyDescent="0.2">
      <c r="A12" s="435"/>
      <c r="B12" s="98" t="s">
        <v>59</v>
      </c>
      <c r="C12" s="112" t="str">
        <f>+'4 MAPA CALOR INHERENTE'!I11</f>
        <v xml:space="preserve">                   </v>
      </c>
      <c r="D12" s="112" t="str">
        <f>+'4 MAPA CALOR INHERENTE'!J11</f>
        <v xml:space="preserve">                   </v>
      </c>
      <c r="E12" s="112" t="str">
        <f>+'4 MAPA CALOR INHERENTE'!K11</f>
        <v xml:space="preserve"> R2 R3                 </v>
      </c>
      <c r="F12" s="108" t="str">
        <f>+'4 MAPA CALOR INHERENTE'!L11</f>
        <v xml:space="preserve">R1   R4                </v>
      </c>
      <c r="G12" s="109" t="str">
        <f>+'4 MAPA CALOR INHERENTE'!M11</f>
        <v xml:space="preserve">                   </v>
      </c>
      <c r="H12" s="107"/>
      <c r="I12" s="435"/>
      <c r="J12" s="98" t="s">
        <v>59</v>
      </c>
      <c r="K12" s="112" t="str">
        <f>+'6 MAPA CALOR RESIDUAL'!K11</f>
        <v xml:space="preserve">                   </v>
      </c>
      <c r="L12" s="112" t="str">
        <f>+'6 MAPA CALOR RESIDUAL'!L11</f>
        <v xml:space="preserve">                   </v>
      </c>
      <c r="M12" s="112" t="str">
        <f>+'6 MAPA CALOR RESIDUAL'!M11</f>
        <v xml:space="preserve">                   </v>
      </c>
      <c r="N12" s="108" t="str">
        <f>+'6 MAPA CALOR RESIDUAL'!N11</f>
        <v xml:space="preserve">                   </v>
      </c>
      <c r="O12" s="109" t="str">
        <f>+'6 MAPA CALOR RESIDUAL'!O11</f>
        <v xml:space="preserve">                   </v>
      </c>
      <c r="P12" s="107"/>
      <c r="Q12" s="475"/>
      <c r="R12" s="110">
        <v>0.6</v>
      </c>
      <c r="S12" s="101" t="s">
        <v>59</v>
      </c>
      <c r="T12" s="112" t="s">
        <v>5</v>
      </c>
      <c r="U12" s="112" t="s">
        <v>5</v>
      </c>
      <c r="V12" s="112" t="s">
        <v>5</v>
      </c>
      <c r="W12" s="108" t="s">
        <v>85</v>
      </c>
      <c r="X12" s="109" t="s">
        <v>84</v>
      </c>
      <c r="AA12" s="91"/>
      <c r="AB12" s="91"/>
      <c r="AC12" s="103"/>
      <c r="AD12" s="113"/>
      <c r="AE12" s="114"/>
      <c r="AF12" s="111"/>
      <c r="AG12" s="111"/>
      <c r="AH12" s="111"/>
      <c r="AI12" s="111"/>
      <c r="AJ12" s="115"/>
      <c r="AK12" s="103"/>
      <c r="AL12" s="103"/>
    </row>
    <row r="13" spans="1:38" ht="55.5" customHeight="1" x14ac:dyDescent="0.2">
      <c r="A13" s="435"/>
      <c r="B13" s="98" t="s">
        <v>57</v>
      </c>
      <c r="C13" s="116" t="str">
        <f>+'4 MAPA CALOR INHERENTE'!I12</f>
        <v xml:space="preserve">                   </v>
      </c>
      <c r="D13" s="112" t="str">
        <f>+'4 MAPA CALOR INHERENTE'!J12</f>
        <v xml:space="preserve">                   </v>
      </c>
      <c r="E13" s="112" t="str">
        <f>+'4 MAPA CALOR INHERENTE'!K12</f>
        <v xml:space="preserve">                   </v>
      </c>
      <c r="F13" s="108" t="str">
        <f>+'4 MAPA CALOR INHERENTE'!L12</f>
        <v xml:space="preserve">                   </v>
      </c>
      <c r="G13" s="109" t="str">
        <f>+'4 MAPA CALOR INHERENTE'!M12</f>
        <v xml:space="preserve">                   </v>
      </c>
      <c r="H13" s="107"/>
      <c r="I13" s="435"/>
      <c r="J13" s="98" t="s">
        <v>57</v>
      </c>
      <c r="K13" s="116" t="str">
        <f>+'6 MAPA CALOR RESIDUAL'!K12</f>
        <v xml:space="preserve">                   </v>
      </c>
      <c r="L13" s="112" t="str">
        <f>+'6 MAPA CALOR RESIDUAL'!L12</f>
        <v xml:space="preserve">   R4                </v>
      </c>
      <c r="M13" s="112" t="str">
        <f>+'6 MAPA CALOR RESIDUAL'!M12</f>
        <v xml:space="preserve">R1                   </v>
      </c>
      <c r="N13" s="108" t="str">
        <f>+'6 MAPA CALOR RESIDUAL'!N12</f>
        <v xml:space="preserve">                   </v>
      </c>
      <c r="O13" s="109" t="str">
        <f>+'6 MAPA CALOR RESIDUAL'!O12</f>
        <v xml:space="preserve">                   </v>
      </c>
      <c r="P13" s="107"/>
      <c r="Q13" s="475"/>
      <c r="R13" s="110">
        <v>0.4</v>
      </c>
      <c r="S13" s="101" t="s">
        <v>57</v>
      </c>
      <c r="T13" s="116" t="s">
        <v>86</v>
      </c>
      <c r="U13" s="112" t="s">
        <v>5</v>
      </c>
      <c r="V13" s="112" t="s">
        <v>5</v>
      </c>
      <c r="W13" s="108" t="s">
        <v>85</v>
      </c>
      <c r="X13" s="109" t="s">
        <v>84</v>
      </c>
      <c r="AA13" s="91"/>
      <c r="AB13" s="91"/>
      <c r="AC13" s="103"/>
      <c r="AD13" s="113"/>
      <c r="AE13" s="114"/>
      <c r="AF13" s="111"/>
      <c r="AG13" s="111"/>
      <c r="AH13" s="111"/>
      <c r="AI13" s="115"/>
      <c r="AJ13" s="111"/>
      <c r="AK13" s="103"/>
      <c r="AL13" s="103"/>
    </row>
    <row r="14" spans="1:38" ht="55.5" customHeight="1" thickBot="1" x14ac:dyDescent="0.25">
      <c r="A14" s="436"/>
      <c r="B14" s="117" t="s">
        <v>55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36"/>
      <c r="J14" s="117" t="s">
        <v>55</v>
      </c>
      <c r="K14" s="118" t="str">
        <f>+'6 MAPA CALOR RESIDUAL'!K13</f>
        <v xml:space="preserve">                   </v>
      </c>
      <c r="L14" s="118" t="str">
        <f>+'6 MAPA CALOR RESIDUAL'!L13</f>
        <v xml:space="preserve">                   </v>
      </c>
      <c r="M14" s="119" t="str">
        <f>+'6 MAPA CALOR RESIDUAL'!M13</f>
        <v xml:space="preserve"> R2 R3                 </v>
      </c>
      <c r="N14" s="120" t="str">
        <f>+'6 MAPA CALOR RESIDUAL'!N13</f>
        <v xml:space="preserve">                   </v>
      </c>
      <c r="O14" s="121" t="str">
        <f>+'6 MAPA CALOR RESIDUAL'!O13</f>
        <v xml:space="preserve">                   </v>
      </c>
      <c r="P14" s="107"/>
      <c r="Q14" s="475"/>
      <c r="R14" s="122">
        <v>0.2</v>
      </c>
      <c r="S14" s="123" t="s">
        <v>55</v>
      </c>
      <c r="T14" s="118" t="s">
        <v>86</v>
      </c>
      <c r="U14" s="118" t="s">
        <v>86</v>
      </c>
      <c r="V14" s="119" t="s">
        <v>5</v>
      </c>
      <c r="W14" s="120" t="s">
        <v>85</v>
      </c>
      <c r="X14" s="121" t="s">
        <v>84</v>
      </c>
      <c r="AA14" s="91"/>
      <c r="AB14" s="91"/>
      <c r="AC14" s="103"/>
      <c r="AD14" s="113"/>
      <c r="AE14" s="114"/>
      <c r="AF14" s="111"/>
      <c r="AG14" s="111"/>
      <c r="AH14" s="111"/>
      <c r="AI14" s="124"/>
      <c r="AJ14" s="111"/>
      <c r="AK14" s="103"/>
      <c r="AL14" s="103"/>
    </row>
    <row r="15" spans="1:38" x14ac:dyDescent="0.2">
      <c r="A15" s="92"/>
      <c r="B15" s="107"/>
      <c r="C15" s="209"/>
      <c r="D15" s="210"/>
      <c r="E15" s="211"/>
      <c r="F15" s="211"/>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5.5" x14ac:dyDescent="0.2">
      <c r="A16" s="92"/>
      <c r="B16" s="107"/>
      <c r="C16" s="209"/>
      <c r="D16" s="210"/>
      <c r="E16" s="211"/>
      <c r="F16" s="211"/>
      <c r="G16" s="107"/>
      <c r="H16" s="107"/>
      <c r="I16" s="107"/>
      <c r="J16" s="107"/>
      <c r="K16" s="107"/>
      <c r="L16" s="107"/>
      <c r="M16" s="107"/>
      <c r="N16" s="107"/>
      <c r="O16" s="107"/>
      <c r="P16" s="107"/>
      <c r="T16" s="95" t="s">
        <v>88</v>
      </c>
      <c r="V16" s="91"/>
      <c r="W16" s="91"/>
      <c r="X16" s="91"/>
      <c r="Y16" s="91"/>
      <c r="Z16" s="91"/>
      <c r="AA16" s="91"/>
      <c r="AB16" s="91"/>
      <c r="AC16" s="103"/>
      <c r="AD16" s="113"/>
      <c r="AE16" s="103"/>
      <c r="AF16" s="114"/>
      <c r="AG16" s="114"/>
      <c r="AH16" s="114"/>
      <c r="AI16" s="114"/>
      <c r="AJ16" s="114"/>
      <c r="AK16" s="103"/>
      <c r="AL16" s="103"/>
    </row>
    <row r="17" spans="1:38" x14ac:dyDescent="0.2">
      <c r="A17" s="92"/>
      <c r="B17" s="107"/>
      <c r="C17" s="209"/>
      <c r="D17" s="210"/>
      <c r="E17" s="211"/>
      <c r="F17" s="211"/>
      <c r="G17" s="107"/>
      <c r="H17" s="107"/>
      <c r="I17" s="107"/>
      <c r="J17" s="107"/>
      <c r="K17" s="107"/>
      <c r="L17" s="107"/>
      <c r="M17" s="107"/>
      <c r="N17" s="107"/>
      <c r="O17" s="107"/>
      <c r="P17" s="107"/>
      <c r="T17" s="125" t="s">
        <v>84</v>
      </c>
      <c r="V17" s="91"/>
      <c r="W17" s="91"/>
      <c r="X17" s="91"/>
      <c r="Y17" s="91"/>
      <c r="Z17" s="91"/>
      <c r="AA17" s="91"/>
      <c r="AB17" s="91"/>
      <c r="AC17" s="103"/>
      <c r="AD17" s="103"/>
      <c r="AE17" s="103"/>
      <c r="AF17" s="111"/>
      <c r="AG17" s="111"/>
      <c r="AH17" s="111"/>
      <c r="AI17" s="111"/>
      <c r="AJ17" s="111"/>
      <c r="AK17" s="103"/>
      <c r="AL17" s="103"/>
    </row>
    <row r="18" spans="1:38" x14ac:dyDescent="0.2">
      <c r="A18" s="92"/>
      <c r="B18" s="107"/>
      <c r="C18" s="209"/>
      <c r="D18" s="210"/>
      <c r="E18" s="211"/>
      <c r="F18" s="211"/>
      <c r="G18" s="107"/>
      <c r="H18" s="107"/>
      <c r="I18" s="107"/>
      <c r="J18" s="107"/>
      <c r="K18" s="107"/>
      <c r="L18" s="107"/>
      <c r="M18" s="107"/>
      <c r="N18" s="107"/>
      <c r="O18" s="107"/>
      <c r="P18" s="107"/>
      <c r="T18" s="108" t="s">
        <v>85</v>
      </c>
      <c r="U18" s="91"/>
      <c r="V18" s="91"/>
      <c r="W18" s="91"/>
      <c r="X18" s="91"/>
      <c r="Y18" s="91"/>
      <c r="Z18" s="91"/>
      <c r="AA18" s="91"/>
      <c r="AB18" s="91"/>
      <c r="AC18" s="103"/>
      <c r="AD18" s="103"/>
      <c r="AE18" s="103"/>
      <c r="AF18" s="111"/>
      <c r="AG18" s="111"/>
      <c r="AH18" s="111"/>
      <c r="AI18" s="111"/>
      <c r="AJ18" s="111"/>
      <c r="AK18" s="103"/>
      <c r="AL18" s="103"/>
    </row>
    <row r="19" spans="1:38" x14ac:dyDescent="0.2">
      <c r="A19" s="92"/>
      <c r="B19" s="107"/>
      <c r="C19" s="209"/>
      <c r="D19" s="210"/>
      <c r="E19" s="211"/>
      <c r="F19" s="211"/>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x14ac:dyDescent="0.2">
      <c r="A20" s="92"/>
      <c r="B20" s="107"/>
      <c r="C20" s="209"/>
      <c r="D20" s="210"/>
      <c r="E20" s="211"/>
      <c r="F20" s="211"/>
      <c r="G20" s="107"/>
      <c r="H20" s="107"/>
      <c r="I20" s="107"/>
      <c r="J20" s="107"/>
      <c r="K20" s="107"/>
      <c r="L20" s="107"/>
      <c r="M20" s="107"/>
      <c r="N20" s="107"/>
      <c r="O20" s="107"/>
      <c r="P20" s="107"/>
      <c r="S20" s="126"/>
      <c r="T20" s="116" t="s">
        <v>86</v>
      </c>
      <c r="AA20" s="126"/>
      <c r="AB20" s="126"/>
      <c r="AC20" s="103"/>
      <c r="AD20" s="103"/>
      <c r="AE20" s="103"/>
      <c r="AF20" s="111"/>
      <c r="AG20" s="111"/>
      <c r="AH20" s="111"/>
      <c r="AI20" s="111"/>
      <c r="AJ20" s="111"/>
      <c r="AK20" s="103"/>
      <c r="AL20" s="103"/>
    </row>
    <row r="21" spans="1:38" x14ac:dyDescent="0.2">
      <c r="A21" s="92"/>
      <c r="B21" s="107"/>
      <c r="C21" s="209"/>
      <c r="D21" s="210"/>
      <c r="E21" s="211"/>
      <c r="F21" s="211"/>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2">
      <c r="A22" s="92"/>
      <c r="B22" s="107"/>
      <c r="C22" s="209"/>
      <c r="D22" s="210"/>
      <c r="E22" s="211"/>
      <c r="F22" s="211"/>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2">
      <c r="A23" s="92"/>
      <c r="B23" s="107"/>
      <c r="C23" s="209"/>
      <c r="D23" s="210"/>
      <c r="E23" s="211"/>
      <c r="F23" s="211"/>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2">
      <c r="A24" s="92"/>
      <c r="B24" s="107"/>
      <c r="C24" s="209"/>
      <c r="D24" s="210"/>
      <c r="E24" s="211"/>
      <c r="F24" s="211"/>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2">
      <c r="A25" s="92"/>
      <c r="B25" s="107"/>
      <c r="C25" s="209"/>
      <c r="D25" s="210"/>
      <c r="E25" s="211"/>
      <c r="F25" s="211"/>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25">
      <c r="A26" s="92"/>
      <c r="B26" s="107"/>
      <c r="C26" s="209"/>
      <c r="D26" s="210"/>
      <c r="E26" s="211"/>
      <c r="F26" s="211"/>
      <c r="G26" s="107"/>
      <c r="H26" s="107"/>
      <c r="I26" s="107"/>
      <c r="J26" s="107"/>
      <c r="K26" s="107"/>
      <c r="L26" s="107"/>
      <c r="M26" s="107"/>
      <c r="N26" s="107"/>
      <c r="O26" s="107"/>
      <c r="P26" s="107"/>
    </row>
    <row r="27" spans="1:38" x14ac:dyDescent="0.25">
      <c r="A27" s="92"/>
      <c r="B27" s="107"/>
      <c r="C27" s="209"/>
      <c r="D27" s="210"/>
      <c r="E27" s="211"/>
      <c r="F27" s="211"/>
      <c r="G27" s="107"/>
      <c r="H27" s="107"/>
      <c r="I27" s="107"/>
      <c r="J27" s="107"/>
      <c r="K27" s="107"/>
      <c r="L27" s="107"/>
      <c r="M27" s="107"/>
      <c r="N27" s="107"/>
      <c r="O27" s="107"/>
      <c r="P27" s="107"/>
    </row>
    <row r="28" spans="1:38" x14ac:dyDescent="0.25">
      <c r="A28" s="92"/>
      <c r="B28" s="107"/>
      <c r="C28" s="209"/>
      <c r="D28" s="210"/>
      <c r="E28" s="211"/>
      <c r="F28" s="211"/>
      <c r="G28" s="107"/>
      <c r="H28" s="107"/>
      <c r="I28" s="107"/>
      <c r="J28" s="107"/>
      <c r="K28" s="107"/>
      <c r="L28" s="107"/>
      <c r="M28" s="107"/>
      <c r="N28" s="107"/>
      <c r="O28" s="107"/>
      <c r="P28" s="107"/>
    </row>
    <row r="29" spans="1:38" x14ac:dyDescent="0.25">
      <c r="A29" s="92"/>
      <c r="B29" s="107"/>
      <c r="C29" s="209"/>
      <c r="D29" s="210"/>
      <c r="E29" s="211"/>
      <c r="F29" s="211"/>
      <c r="G29" s="107"/>
      <c r="H29" s="107"/>
      <c r="I29" s="107"/>
      <c r="J29" s="107"/>
      <c r="K29" s="107"/>
      <c r="L29" s="107"/>
      <c r="M29" s="107"/>
      <c r="N29" s="107"/>
      <c r="O29" s="107"/>
      <c r="P29" s="107"/>
    </row>
    <row r="30" spans="1:38" ht="14.45"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row r="36" spans="3:31" s="87" customFormat="1" ht="19.5" customHeight="1" x14ac:dyDescent="0.25">
      <c r="C36" s="92"/>
      <c r="E36" s="137"/>
      <c r="F36" s="137"/>
      <c r="AA36" s="92"/>
      <c r="AB36" s="92"/>
      <c r="AC36" s="92"/>
      <c r="AD36" s="92"/>
      <c r="AE36" s="92"/>
    </row>
  </sheetData>
  <sheetProtection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2">
    <mergeCell ref="B1:D2"/>
    <mergeCell ref="A1:A2"/>
    <mergeCell ref="I7:O7"/>
    <mergeCell ref="T7:X7"/>
    <mergeCell ref="K8:O8"/>
    <mergeCell ref="B4:D4"/>
    <mergeCell ref="B5:D5"/>
    <mergeCell ref="I10:I14"/>
    <mergeCell ref="Q10:Q14"/>
    <mergeCell ref="A7:G7"/>
    <mergeCell ref="C8:G8"/>
    <mergeCell ref="A10:A1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R12" sqref="R12"/>
    </sheetView>
  </sheetViews>
  <sheetFormatPr baseColWidth="10" defaultColWidth="14.28515625" defaultRowHeight="12.75" x14ac:dyDescent="0.25"/>
  <cols>
    <col min="1" max="1" width="25.42578125" style="87" customWidth="1"/>
    <col min="2" max="2" width="25.140625" style="92" customWidth="1"/>
    <col min="3" max="4" width="14.140625" style="92" customWidth="1"/>
    <col min="5" max="5" width="16.42578125" style="137" customWidth="1"/>
    <col min="6" max="6" width="16.85546875" style="137" customWidth="1"/>
    <col min="7" max="7" width="12.5703125" style="92" customWidth="1"/>
    <col min="8" max="8" width="15.42578125" style="92" customWidth="1"/>
    <col min="9" max="9" width="13" style="92" customWidth="1"/>
    <col min="10" max="10" width="16.42578125" style="137" customWidth="1"/>
    <col min="11" max="11" width="10.140625" style="137" customWidth="1"/>
    <col min="12" max="12" width="12.7109375" style="92" customWidth="1"/>
    <col min="13" max="13" width="16.85546875" style="92" customWidth="1"/>
    <col min="14" max="14" width="15.5703125" style="92" customWidth="1"/>
    <col min="15" max="16" width="16.5703125" style="92" customWidth="1"/>
    <col min="17" max="17" width="39.42578125" style="92" customWidth="1"/>
    <col min="18" max="18" width="20.85546875" style="92" customWidth="1"/>
    <col min="19" max="19" width="10.7109375" style="143" customWidth="1"/>
    <col min="20" max="20" width="13.5703125" style="143" customWidth="1"/>
    <col min="21" max="21" width="43" style="92" customWidth="1"/>
    <col min="22" max="22" width="43.28515625" style="92" customWidth="1"/>
    <col min="23" max="23" width="43.42578125" style="92" customWidth="1"/>
    <col min="24" max="25" width="30.7109375" style="92" customWidth="1"/>
    <col min="26" max="26" width="18" style="92" customWidth="1"/>
    <col min="27" max="28" width="15.42578125" style="92" customWidth="1"/>
    <col min="29" max="29" width="4.85546875" style="87" customWidth="1"/>
    <col min="30" max="30" width="5.42578125" style="87" bestFit="1" customWidth="1"/>
    <col min="31" max="32" width="14" style="87" customWidth="1"/>
    <col min="33" max="33" width="18.5703125" style="87" customWidth="1"/>
    <col min="34" max="34" width="19.5703125" style="87" customWidth="1"/>
    <col min="35" max="36" width="14" style="87" customWidth="1"/>
    <col min="37" max="41" width="11.42578125" style="87" customWidth="1"/>
    <col min="42" max="42" width="5.5703125" style="87" bestFit="1" customWidth="1"/>
    <col min="43" max="43" width="26.85546875" style="87" customWidth="1"/>
    <col min="44" max="48" width="22.85546875" style="92" customWidth="1"/>
    <col min="49" max="49" width="23.42578125" style="87" customWidth="1"/>
    <col min="50" max="277" width="11.42578125" style="87" customWidth="1"/>
    <col min="278" max="278" width="12.7109375" style="87" customWidth="1"/>
    <col min="279" max="279" width="47" style="87" customWidth="1"/>
    <col min="280" max="280" width="35" style="87" customWidth="1"/>
    <col min="281" max="16384" width="14.28515625" style="87"/>
  </cols>
  <sheetData>
    <row r="1" spans="1:50" s="75" customFormat="1" ht="36" customHeight="1" x14ac:dyDescent="0.2">
      <c r="A1" s="431"/>
      <c r="B1" s="437" t="str">
        <f>+'2 CONTEXTO E IDENTIFICACIÓN'!C1</f>
        <v>MAPA DE RIESGOS</v>
      </c>
      <c r="C1" s="50" t="str">
        <f>+'2 CONTEXTO E IDENTIFICACIÓN'!D1</f>
        <v>CÓDIGO:</v>
      </c>
      <c r="D1" s="131" t="str">
        <f>+'2 CONTEXTO E IDENTIFICACIÓN'!E1</f>
        <v>SE-FO-007</v>
      </c>
      <c r="E1" s="132"/>
      <c r="F1" s="240" t="str">
        <f>+'2 CONTEXTO E IDENTIFICACIÓN'!$G$4</f>
        <v>Elaboración o Actualización:</v>
      </c>
      <c r="G1" s="258">
        <f>+IF('2 CONTEXTO E IDENTIFICACIÓN'!$H$4="","",'2 CONTEXTO E IDENTIFICACIÓN'!$H$4)</f>
        <v>45825</v>
      </c>
      <c r="H1" s="20"/>
      <c r="I1" s="20"/>
      <c r="U1" s="138"/>
      <c r="V1" s="138"/>
      <c r="AR1" s="76"/>
      <c r="AS1" s="76"/>
      <c r="AT1" s="76"/>
      <c r="AU1" s="76"/>
      <c r="AV1" s="76"/>
    </row>
    <row r="2" spans="1:50" s="75" customFormat="1" ht="36" customHeight="1" x14ac:dyDescent="0.2">
      <c r="A2" s="431"/>
      <c r="B2" s="437"/>
      <c r="C2" s="50" t="str">
        <f>+'2 CONTEXTO E IDENTIFICACIÓN'!D2</f>
        <v>VERSIÓN:</v>
      </c>
      <c r="D2" s="131" t="str">
        <f>+'2 CONTEXTO E IDENTIFICACIÓN'!E2</f>
        <v>12</v>
      </c>
      <c r="E2" s="132"/>
      <c r="F2" s="243" t="str">
        <f>+'2 CONTEXTO E IDENTIFICACIÓN'!$E$5</f>
        <v>Vigencia del:</v>
      </c>
      <c r="G2" s="241">
        <f>+IF('2 CONTEXTO E IDENTIFICACIÓN'!$F$5="","",'2 CONTEXTO E IDENTIFICACIÓN'!$F$5)</f>
        <v>46024</v>
      </c>
      <c r="H2" s="242" t="s">
        <v>111</v>
      </c>
      <c r="I2" s="239">
        <f>+IF('2 CONTEXTO E IDENTIFICACIÓN'!$H$5="","",'2 CONTEXTO E IDENTIFICACIÓN'!$H$5)</f>
        <v>46387</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x14ac:dyDescent="0.2">
      <c r="A3" s="79"/>
      <c r="B3" s="77"/>
      <c r="C3" s="244"/>
      <c r="D3" s="244"/>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5.75" thickBot="1" x14ac:dyDescent="0.25">
      <c r="A4" s="19" t="s">
        <v>158</v>
      </c>
      <c r="B4" s="421" t="str">
        <f>+IF('2 CONTEXTO E IDENTIFICACIÓN'!$C$4="","",'2 CONTEXTO E IDENTIFICACIÓN'!$C$4)</f>
        <v>Beneficencia del Valle del Cauca</v>
      </c>
      <c r="C4" s="421"/>
      <c r="D4" s="421"/>
      <c r="E4" s="73"/>
      <c r="F4" s="73"/>
      <c r="G4" s="73"/>
      <c r="H4" s="73"/>
      <c r="I4" s="73"/>
      <c r="J4" s="73"/>
      <c r="K4" s="133"/>
      <c r="S4" s="138"/>
      <c r="T4" s="138"/>
      <c r="AR4" s="76"/>
      <c r="AS4" s="76"/>
      <c r="AT4" s="76"/>
      <c r="AU4" s="76"/>
      <c r="AV4" s="76"/>
    </row>
    <row r="5" spans="1:50" s="75" customFormat="1" ht="15" x14ac:dyDescent="0.2">
      <c r="A5" s="19" t="s">
        <v>156</v>
      </c>
      <c r="B5" s="421" t="str">
        <f>+IF('2 CONTEXTO E IDENTIFICACIÓN'!$E$4="","",'2 CONTEXTO E IDENTIFICACIÓN'!$E$4)</f>
        <v>SEGUIMIENTO Y EVALUACIÓN</v>
      </c>
      <c r="C5" s="422"/>
      <c r="D5" s="422"/>
      <c r="E5" s="52"/>
      <c r="F5" s="133"/>
      <c r="H5" s="77"/>
      <c r="I5" s="77"/>
      <c r="J5" s="52"/>
      <c r="K5" s="133"/>
      <c r="S5" s="138"/>
      <c r="T5" s="138"/>
      <c r="AD5" s="80"/>
      <c r="AE5" s="81"/>
      <c r="AF5" s="482" t="s">
        <v>87</v>
      </c>
      <c r="AG5" s="483"/>
      <c r="AH5" s="483"/>
      <c r="AI5" s="483"/>
      <c r="AJ5" s="484"/>
      <c r="AR5" s="76"/>
      <c r="AS5" s="76"/>
      <c r="AT5" s="76"/>
      <c r="AU5" s="76"/>
      <c r="AV5" s="76"/>
    </row>
    <row r="6" spans="1:50" s="75" customFormat="1" ht="5.45" customHeight="1" x14ac:dyDescent="0.2">
      <c r="A6" s="247"/>
      <c r="B6" s="246"/>
      <c r="C6" s="246"/>
      <c r="D6" s="77"/>
      <c r="E6" s="52"/>
      <c r="F6" s="133"/>
      <c r="H6" s="77"/>
      <c r="I6" s="77"/>
      <c r="J6" s="52"/>
      <c r="K6" s="133"/>
      <c r="S6" s="138"/>
      <c r="T6" s="138"/>
      <c r="AD6" s="264"/>
      <c r="AF6" s="265"/>
      <c r="AG6" s="266"/>
      <c r="AH6" s="266"/>
      <c r="AI6" s="266"/>
      <c r="AJ6" s="267"/>
      <c r="AR6" s="76"/>
      <c r="AS6" s="76"/>
      <c r="AT6" s="76"/>
      <c r="AU6" s="76"/>
      <c r="AV6" s="76"/>
    </row>
    <row r="7" spans="1:50" ht="14.45" customHeight="1" x14ac:dyDescent="0.25">
      <c r="A7" s="134"/>
      <c r="B7" s="134"/>
      <c r="C7" s="134"/>
      <c r="D7" s="134"/>
      <c r="E7" s="432" t="s">
        <v>89</v>
      </c>
      <c r="F7" s="432"/>
      <c r="G7" s="432"/>
      <c r="H7" s="84"/>
      <c r="I7" s="134"/>
      <c r="J7" s="432" t="s">
        <v>118</v>
      </c>
      <c r="K7" s="432"/>
      <c r="L7" s="432"/>
      <c r="M7" s="84"/>
      <c r="N7" s="84"/>
      <c r="O7" s="84"/>
      <c r="P7" s="84"/>
      <c r="Q7" s="432" t="s">
        <v>131</v>
      </c>
      <c r="R7" s="432"/>
      <c r="S7" s="432"/>
      <c r="T7" s="432"/>
      <c r="U7" s="432" t="s">
        <v>149</v>
      </c>
      <c r="V7" s="432"/>
      <c r="W7" s="432"/>
      <c r="X7" s="84"/>
      <c r="Y7" s="84"/>
      <c r="Z7" s="84"/>
      <c r="AA7" s="84"/>
      <c r="AB7" s="84"/>
      <c r="AD7" s="88"/>
      <c r="AF7" s="89">
        <v>0.2</v>
      </c>
      <c r="AG7" s="89">
        <v>0.4</v>
      </c>
      <c r="AH7" s="89">
        <v>0.6</v>
      </c>
      <c r="AI7" s="89">
        <v>0.8</v>
      </c>
      <c r="AJ7" s="90">
        <v>1</v>
      </c>
      <c r="AK7" s="91"/>
      <c r="AL7" s="91"/>
      <c r="AM7" s="91"/>
      <c r="AN7" s="91"/>
      <c r="AO7" s="91"/>
      <c r="AP7" s="91"/>
      <c r="AQ7" s="91"/>
    </row>
    <row r="8" spans="1:50" ht="51" x14ac:dyDescent="0.2">
      <c r="A8" s="95" t="s">
        <v>0</v>
      </c>
      <c r="B8" s="95" t="s">
        <v>1</v>
      </c>
      <c r="C8" s="95" t="s">
        <v>122</v>
      </c>
      <c r="D8" s="95" t="s">
        <v>123</v>
      </c>
      <c r="E8" s="95" t="s">
        <v>2</v>
      </c>
      <c r="F8" s="95" t="s">
        <v>4</v>
      </c>
      <c r="G8" s="96" t="s">
        <v>124</v>
      </c>
      <c r="H8" s="95" t="s">
        <v>120</v>
      </c>
      <c r="I8" s="95" t="s">
        <v>121</v>
      </c>
      <c r="J8" s="95" t="s">
        <v>2</v>
      </c>
      <c r="K8" s="95" t="s">
        <v>4</v>
      </c>
      <c r="L8" s="95" t="s">
        <v>124</v>
      </c>
      <c r="M8" s="95" t="s">
        <v>177</v>
      </c>
      <c r="N8" s="95" t="s">
        <v>125</v>
      </c>
      <c r="O8" s="95" t="s">
        <v>281</v>
      </c>
      <c r="P8" s="95" t="s">
        <v>276</v>
      </c>
      <c r="Q8" s="95" t="s">
        <v>181</v>
      </c>
      <c r="R8" s="95" t="s">
        <v>180</v>
      </c>
      <c r="S8" s="140" t="s">
        <v>151</v>
      </c>
      <c r="T8" s="140" t="s">
        <v>152</v>
      </c>
      <c r="U8" s="95" t="s">
        <v>147</v>
      </c>
      <c r="V8" s="95" t="s">
        <v>148</v>
      </c>
      <c r="W8" s="95" t="s">
        <v>150</v>
      </c>
      <c r="X8" s="95" t="s">
        <v>153</v>
      </c>
      <c r="Y8" s="95" t="s">
        <v>154</v>
      </c>
      <c r="Z8" s="95" t="s">
        <v>132</v>
      </c>
      <c r="AA8" s="84"/>
      <c r="AB8" s="84"/>
      <c r="AD8" s="88"/>
      <c r="AE8" s="100"/>
      <c r="AF8" s="101" t="s">
        <v>65</v>
      </c>
      <c r="AG8" s="101" t="s">
        <v>7</v>
      </c>
      <c r="AH8" s="101" t="s">
        <v>5</v>
      </c>
      <c r="AI8" s="101" t="s">
        <v>6</v>
      </c>
      <c r="AJ8" s="102" t="s">
        <v>73</v>
      </c>
      <c r="AM8" s="91"/>
      <c r="AN8" s="91"/>
      <c r="AO8" s="103"/>
      <c r="AP8" s="103"/>
      <c r="AQ8" s="103"/>
      <c r="AR8" s="103"/>
      <c r="AS8" s="103"/>
      <c r="AT8" s="103"/>
      <c r="AU8" s="103"/>
      <c r="AV8" s="103"/>
      <c r="AW8" s="103"/>
      <c r="AX8" s="103"/>
    </row>
    <row r="9" spans="1:50" ht="217.5"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41">
        <f>+'3 PROBABIL E IMPACTO INHERENTE'!E9</f>
        <v>0.6</v>
      </c>
      <c r="D9" s="141">
        <f>+'3 PROBABIL E IMPACTO INHERENTE'!M9</f>
        <v>0.8</v>
      </c>
      <c r="E9" s="136" t="str">
        <f>+'4 MAPA CALOR INHERENTE'!C9</f>
        <v>Media</v>
      </c>
      <c r="F9" s="136" t="str">
        <f>+'4 MAPA CALOR INHERENTE'!D9</f>
        <v>Mayor</v>
      </c>
      <c r="G9" s="105" t="str">
        <f>+'4 MAPA CALOR INHERENTE'!E9</f>
        <v>Alto</v>
      </c>
      <c r="H9" s="135">
        <f>+'6 MAPA CALOR RESIDUAL'!C9</f>
        <v>0.252</v>
      </c>
      <c r="I9" s="106">
        <f>+'6 MAPA CALOR RESIDUAL'!D9</f>
        <v>0.45000000000000007</v>
      </c>
      <c r="J9" s="136" t="str">
        <f>+'6 MAPA CALOR RESIDUAL'!E9</f>
        <v>Baja</v>
      </c>
      <c r="K9" s="136" t="str">
        <f>+'6 MAPA CALOR RESIDUAL'!F9</f>
        <v>Moderado</v>
      </c>
      <c r="L9" s="105" t="str">
        <f>+'6 MAPA CALOR RESIDUAL'!G9</f>
        <v>Moderado</v>
      </c>
      <c r="M9" s="105" t="str">
        <f t="shared" ref="M9:M28" si="0">+IF($N9="","",IF($N9=$AG$16,$AH$16,IF($N9=$AG$19,$AH$19)))</f>
        <v>Requiere Plan de Acción</v>
      </c>
      <c r="N9" s="105" t="str">
        <f t="shared" ref="N9:N28" si="1">+IF(L9="","",IF(OR(L9=$AF$16,L9=$AF$17,L9=$AF$18),$AG$16,IF(L9=$AF$19,$AG$19)))</f>
        <v>Reducir_mitigar_Transferir_Evitar</v>
      </c>
      <c r="O9" s="232" t="s">
        <v>278</v>
      </c>
      <c r="P9" s="105" t="str">
        <f t="shared" ref="P9:P28" si="2">+IF($M9="","",IF($M9=$AH$19,$AG$19,$O9))</f>
        <v>Redicir_Transferir</v>
      </c>
      <c r="Q9" s="541" t="s">
        <v>351</v>
      </c>
      <c r="R9" s="232" t="s">
        <v>303</v>
      </c>
      <c r="S9" s="233" t="s">
        <v>322</v>
      </c>
      <c r="T9" s="233" t="s">
        <v>323</v>
      </c>
      <c r="U9" s="232"/>
      <c r="V9" s="232"/>
      <c r="W9" s="232"/>
      <c r="X9" s="232"/>
      <c r="Y9" s="232"/>
      <c r="Z9" s="232" t="s">
        <v>146</v>
      </c>
      <c r="AA9" s="107"/>
      <c r="AB9" s="107"/>
      <c r="AC9" s="479" t="s">
        <v>54</v>
      </c>
      <c r="AD9" s="110">
        <v>1</v>
      </c>
      <c r="AE9" s="101" t="s">
        <v>62</v>
      </c>
      <c r="AF9" s="108" t="s">
        <v>85</v>
      </c>
      <c r="AG9" s="108" t="s">
        <v>85</v>
      </c>
      <c r="AH9" s="108" t="s">
        <v>85</v>
      </c>
      <c r="AI9" s="108" t="s">
        <v>85</v>
      </c>
      <c r="AJ9" s="109" t="s">
        <v>84</v>
      </c>
      <c r="AM9" s="91"/>
      <c r="AN9" s="91"/>
      <c r="AO9" s="103"/>
      <c r="AP9" s="103"/>
      <c r="AQ9" s="103"/>
      <c r="AR9" s="111"/>
      <c r="AS9" s="111"/>
      <c r="AT9" s="111"/>
      <c r="AU9" s="111"/>
      <c r="AV9" s="111"/>
      <c r="AW9" s="103"/>
      <c r="AX9" s="103"/>
    </row>
    <row r="10" spans="1:50" ht="182.25"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41">
        <f>+'3 PROBABIL E IMPACTO INHERENTE'!E10</f>
        <v>0.6</v>
      </c>
      <c r="D10" s="141">
        <f>+'3 PROBABIL E IMPACTO INHERENTE'!M10</f>
        <v>0.6</v>
      </c>
      <c r="E10" s="136" t="str">
        <f>+'4 MAPA CALOR INHERENTE'!C10</f>
        <v>Media</v>
      </c>
      <c r="F10" s="136" t="str">
        <f>+'4 MAPA CALOR INHERENTE'!D10</f>
        <v>Moderado</v>
      </c>
      <c r="G10" s="105" t="str">
        <f>+'4 MAPA CALOR INHERENTE'!E10</f>
        <v>Moderado</v>
      </c>
      <c r="H10" s="135">
        <f>+'5 VALORACIÓN DEL CONTROL'!S16</f>
        <v>7.7759999999999996E-2</v>
      </c>
      <c r="I10" s="106">
        <f>+'5 VALORACIÓN DEL CONTROL'!T16</f>
        <v>0.6</v>
      </c>
      <c r="J10" s="136" t="str">
        <f t="shared" ref="J10:J28" si="3">+IF(H10=0,"",IF(H10&lt;=$AD$13,$AE$13,IF(H10&lt;=$AD$12,$AE$12,IF(H10&lt;=$AD$11,$AE$11,IF(H10&lt;=$AD$10,$AE$10,IF(H10&lt;=$AD$9,$AE$9,""))))))</f>
        <v>Muy Baja</v>
      </c>
      <c r="K10" s="136" t="str">
        <f t="shared" ref="K10:K28" si="4">+IF(I10=0,"",IF(I10&lt;=$AF$7,$AF$8,IF(I10&lt;=$AG$7,$AG$8,IF(I10&lt;=$AH$7,$AH$8,IF(I10&lt;=$AI$7,$AI$8,IF(I10&lt;=$AJ$7,$AJ$8,""))))))</f>
        <v>Moderado</v>
      </c>
      <c r="L10" s="105"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Moderado</v>
      </c>
      <c r="M10" s="105" t="str">
        <f t="shared" si="0"/>
        <v>Requiere Plan de Acción</v>
      </c>
      <c r="N10" s="105" t="str">
        <f t="shared" si="1"/>
        <v>Reducir_mitigar_Transferir_Evitar</v>
      </c>
      <c r="O10" s="232" t="s">
        <v>277</v>
      </c>
      <c r="P10" s="105" t="str">
        <f t="shared" si="2"/>
        <v>Reducir_Mitigar</v>
      </c>
      <c r="Q10" s="541" t="s">
        <v>352</v>
      </c>
      <c r="R10" s="232" t="s">
        <v>303</v>
      </c>
      <c r="S10" s="233" t="s">
        <v>322</v>
      </c>
      <c r="T10" s="233" t="s">
        <v>323</v>
      </c>
      <c r="U10" s="232"/>
      <c r="V10" s="232"/>
      <c r="W10" s="232"/>
      <c r="X10" s="232"/>
      <c r="Y10" s="232"/>
      <c r="Z10" s="232" t="s">
        <v>146</v>
      </c>
      <c r="AA10" s="107"/>
      <c r="AB10" s="107"/>
      <c r="AC10" s="480"/>
      <c r="AD10" s="110">
        <v>0.8</v>
      </c>
      <c r="AE10" s="101" t="s">
        <v>61</v>
      </c>
      <c r="AF10" s="112" t="s">
        <v>5</v>
      </c>
      <c r="AG10" s="112" t="s">
        <v>5</v>
      </c>
      <c r="AH10" s="108" t="s">
        <v>85</v>
      </c>
      <c r="AI10" s="108" t="s">
        <v>85</v>
      </c>
      <c r="AJ10" s="109" t="s">
        <v>84</v>
      </c>
      <c r="AM10" s="91"/>
      <c r="AN10" s="91"/>
      <c r="AO10" s="103"/>
      <c r="AP10" s="113"/>
      <c r="AQ10" s="114"/>
      <c r="AR10" s="111"/>
      <c r="AS10" s="111"/>
      <c r="AT10" s="111"/>
      <c r="AU10" s="111"/>
      <c r="AV10" s="111"/>
      <c r="AW10" s="103"/>
      <c r="AX10" s="103"/>
    </row>
    <row r="11" spans="1:50" ht="162.75"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41">
        <f>+'3 PROBABIL E IMPACTO INHERENTE'!E11</f>
        <v>0.6</v>
      </c>
      <c r="D11" s="141">
        <f>+'3 PROBABIL E IMPACTO INHERENTE'!M11</f>
        <v>0.6</v>
      </c>
      <c r="E11" s="136" t="str">
        <f>+'4 MAPA CALOR INHERENTE'!C11</f>
        <v>Media</v>
      </c>
      <c r="F11" s="136" t="str">
        <f>+'4 MAPA CALOR INHERENTE'!D11</f>
        <v>Moderado</v>
      </c>
      <c r="G11" s="105" t="str">
        <f>+'4 MAPA CALOR INHERENTE'!E11</f>
        <v>Moderado</v>
      </c>
      <c r="H11" s="135">
        <f>+'5 VALORACIÓN DEL CONTROL'!S21</f>
        <v>7.7759999999999996E-2</v>
      </c>
      <c r="I11" s="106">
        <f>+'5 VALORACIÓN DEL CONTROL'!T21</f>
        <v>0.6</v>
      </c>
      <c r="J11" s="136" t="str">
        <f t="shared" si="3"/>
        <v>Muy Baja</v>
      </c>
      <c r="K11" s="136" t="str">
        <f t="shared" si="4"/>
        <v>Moderado</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Moderado</v>
      </c>
      <c r="M11" s="105" t="str">
        <f t="shared" si="0"/>
        <v>Requiere Plan de Acción</v>
      </c>
      <c r="N11" s="105" t="str">
        <f t="shared" si="1"/>
        <v>Reducir_mitigar_Transferir_Evitar</v>
      </c>
      <c r="O11" s="232" t="s">
        <v>130</v>
      </c>
      <c r="P11" s="105" t="str">
        <f t="shared" si="2"/>
        <v>Evitar</v>
      </c>
      <c r="Q11" s="541" t="s">
        <v>353</v>
      </c>
      <c r="R11" s="232" t="s">
        <v>304</v>
      </c>
      <c r="S11" s="233" t="s">
        <v>322</v>
      </c>
      <c r="T11" s="233" t="s">
        <v>323</v>
      </c>
      <c r="U11" s="232"/>
      <c r="V11" s="232"/>
      <c r="W11" s="232"/>
      <c r="X11" s="232"/>
      <c r="Y11" s="232"/>
      <c r="Z11" s="232" t="s">
        <v>146</v>
      </c>
      <c r="AA11" s="107"/>
      <c r="AB11" s="107"/>
      <c r="AC11" s="480"/>
      <c r="AD11" s="110">
        <v>0.6</v>
      </c>
      <c r="AE11" s="101" t="s">
        <v>59</v>
      </c>
      <c r="AF11" s="112" t="s">
        <v>5</v>
      </c>
      <c r="AG11" s="112" t="s">
        <v>5</v>
      </c>
      <c r="AH11" s="112" t="s">
        <v>5</v>
      </c>
      <c r="AI11" s="108" t="s">
        <v>85</v>
      </c>
      <c r="AJ11" s="109" t="s">
        <v>84</v>
      </c>
      <c r="AM11" s="91"/>
      <c r="AN11" s="91"/>
      <c r="AO11" s="103"/>
      <c r="AP11" s="113"/>
      <c r="AQ11" s="114"/>
      <c r="AR11" s="111"/>
      <c r="AS11" s="111"/>
      <c r="AT11" s="111"/>
      <c r="AU11" s="111"/>
      <c r="AV11" s="115"/>
      <c r="AW11" s="103"/>
      <c r="AX11" s="103"/>
    </row>
    <row r="12" spans="1:50" ht="186"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41">
        <f>+'3 PROBABIL E IMPACTO INHERENTE'!E12</f>
        <v>0.6</v>
      </c>
      <c r="D12" s="141">
        <f>+'3 PROBABIL E IMPACTO INHERENTE'!M12</f>
        <v>0.8</v>
      </c>
      <c r="E12" s="136" t="str">
        <f>+'4 MAPA CALOR INHERENTE'!C12</f>
        <v>Media</v>
      </c>
      <c r="F12" s="136" t="str">
        <f>+'4 MAPA CALOR INHERENTE'!D12</f>
        <v>Mayor</v>
      </c>
      <c r="G12" s="105" t="str">
        <f>+'4 MAPA CALOR INHERENTE'!E12</f>
        <v>Alto</v>
      </c>
      <c r="H12" s="135">
        <f>+'5 VALORACIÓN DEL CONTROL'!S26</f>
        <v>0.36</v>
      </c>
      <c r="I12" s="106">
        <f>+'5 VALORACIÓN DEL CONTROL'!T26</f>
        <v>0.33750000000000002</v>
      </c>
      <c r="J12" s="136" t="str">
        <f t="shared" si="3"/>
        <v>Baja</v>
      </c>
      <c r="K12" s="136" t="str">
        <f t="shared" si="4"/>
        <v>Menor</v>
      </c>
      <c r="L12" s="105" t="str">
        <f t="shared" si="5"/>
        <v>Moderado</v>
      </c>
      <c r="M12" s="105" t="str">
        <f t="shared" si="0"/>
        <v>Requiere Plan de Acción</v>
      </c>
      <c r="N12" s="105" t="str">
        <f t="shared" si="1"/>
        <v>Reducir_mitigar_Transferir_Evitar</v>
      </c>
      <c r="O12" s="232" t="s">
        <v>278</v>
      </c>
      <c r="P12" s="105" t="str">
        <f t="shared" si="2"/>
        <v>Redicir_Transferir</v>
      </c>
      <c r="Q12" s="541" t="s">
        <v>354</v>
      </c>
      <c r="R12" s="232" t="s">
        <v>303</v>
      </c>
      <c r="S12" s="233" t="s">
        <v>322</v>
      </c>
      <c r="T12" s="233" t="s">
        <v>323</v>
      </c>
      <c r="U12" s="232"/>
      <c r="V12" s="232"/>
      <c r="W12" s="232"/>
      <c r="X12" s="232"/>
      <c r="Y12" s="232"/>
      <c r="Z12" s="232" t="s">
        <v>146</v>
      </c>
      <c r="AA12" s="107"/>
      <c r="AB12" s="107"/>
      <c r="AC12" s="480"/>
      <c r="AD12" s="110">
        <v>0.4</v>
      </c>
      <c r="AE12" s="101" t="s">
        <v>57</v>
      </c>
      <c r="AF12" s="116" t="s">
        <v>86</v>
      </c>
      <c r="AG12" s="112" t="s">
        <v>5</v>
      </c>
      <c r="AH12" s="112" t="s">
        <v>5</v>
      </c>
      <c r="AI12" s="108" t="s">
        <v>85</v>
      </c>
      <c r="AJ12" s="109" t="s">
        <v>84</v>
      </c>
      <c r="AM12" s="91"/>
      <c r="AN12" s="91"/>
      <c r="AO12" s="103"/>
      <c r="AP12" s="113"/>
      <c r="AQ12" s="114"/>
      <c r="AR12" s="111"/>
      <c r="AS12" s="111"/>
      <c r="AT12" s="111"/>
      <c r="AU12" s="115"/>
      <c r="AV12" s="111"/>
      <c r="AW12" s="103"/>
      <c r="AX12" s="103"/>
    </row>
    <row r="13" spans="1:50" ht="43.5" customHeight="1" thickBot="1" x14ac:dyDescent="0.25">
      <c r="A13" s="104" t="str">
        <f>'2 CONTEXTO E IDENTIFICACIÓN'!A13</f>
        <v>R5</v>
      </c>
      <c r="B13" s="105" t="str">
        <f>+'2 CONTEXTO E IDENTIFICACIÓN'!F13</f>
        <v xml:space="preserve">  </v>
      </c>
      <c r="C13" s="141" t="str">
        <f>+'3 PROBABIL E IMPACTO INHERENTE'!E13</f>
        <v/>
      </c>
      <c r="D13" s="141" t="str">
        <f>+'3 PROBABIL E IMPACTO INHERENTE'!M13</f>
        <v/>
      </c>
      <c r="E13" s="136" t="str">
        <f>+'4 MAPA CALOR INHERENTE'!C13</f>
        <v/>
      </c>
      <c r="F13" s="136" t="str">
        <f>+'4 MAPA CALOR INHERENTE'!D13</f>
        <v/>
      </c>
      <c r="G13" s="105" t="str">
        <f>+'4 MAPA CALOR INHERENTE'!E13</f>
        <v/>
      </c>
      <c r="H13" s="135" t="str">
        <f>+'5 VALORACIÓN DEL CONTROL'!S31</f>
        <v/>
      </c>
      <c r="I13" s="106" t="str">
        <f>+'5 VALORACIÓN DEL CONTROL'!T31</f>
        <v/>
      </c>
      <c r="J13" s="136" t="str">
        <f t="shared" si="3"/>
        <v/>
      </c>
      <c r="K13" s="136" t="str">
        <f t="shared" si="4"/>
        <v/>
      </c>
      <c r="L13" s="105" t="str">
        <f t="shared" si="5"/>
        <v/>
      </c>
      <c r="M13" s="105" t="str">
        <f t="shared" si="0"/>
        <v/>
      </c>
      <c r="N13" s="105" t="str">
        <f t="shared" si="1"/>
        <v/>
      </c>
      <c r="O13" s="232"/>
      <c r="P13" s="105" t="str">
        <f t="shared" si="2"/>
        <v/>
      </c>
      <c r="Q13" s="232"/>
      <c r="R13" s="232"/>
      <c r="S13" s="233"/>
      <c r="T13" s="233"/>
      <c r="U13" s="232"/>
      <c r="V13" s="232"/>
      <c r="W13" s="232"/>
      <c r="X13" s="232"/>
      <c r="Y13" s="232"/>
      <c r="Z13" s="232"/>
      <c r="AA13" s="107"/>
      <c r="AB13" s="107"/>
      <c r="AC13" s="481"/>
      <c r="AD13" s="122">
        <v>0.2</v>
      </c>
      <c r="AE13" s="123" t="s">
        <v>55</v>
      </c>
      <c r="AF13" s="118" t="s">
        <v>86</v>
      </c>
      <c r="AG13" s="118" t="s">
        <v>86</v>
      </c>
      <c r="AH13" s="119" t="s">
        <v>5</v>
      </c>
      <c r="AI13" s="120" t="s">
        <v>85</v>
      </c>
      <c r="AJ13" s="121" t="s">
        <v>84</v>
      </c>
      <c r="AM13" s="91"/>
      <c r="AN13" s="91"/>
      <c r="AO13" s="103"/>
      <c r="AP13" s="113"/>
      <c r="AQ13" s="114"/>
      <c r="AR13" s="111"/>
      <c r="AS13" s="111"/>
      <c r="AT13" s="111"/>
      <c r="AU13" s="124"/>
      <c r="AV13" s="111"/>
      <c r="AW13" s="103"/>
      <c r="AX13" s="103"/>
    </row>
    <row r="14" spans="1:50" ht="43.5" customHeight="1" x14ac:dyDescent="0.2">
      <c r="A14" s="104" t="str">
        <f>'2 CONTEXTO E IDENTIFICACIÓN'!A14</f>
        <v>R6</v>
      </c>
      <c r="B14" s="105" t="str">
        <f>+'2 CONTEXTO E IDENTIFICACIÓN'!F14</f>
        <v xml:space="preserve">  </v>
      </c>
      <c r="C14" s="141" t="str">
        <f>+'3 PROBABIL E IMPACTO INHERENTE'!E14</f>
        <v/>
      </c>
      <c r="D14" s="141" t="str">
        <f>+'3 PROBABIL E IMPACTO INHERENTE'!M14</f>
        <v/>
      </c>
      <c r="E14" s="136" t="str">
        <f>+'4 MAPA CALOR INHERENTE'!C14</f>
        <v/>
      </c>
      <c r="F14" s="136" t="str">
        <f>+'4 MAPA CALOR INHERENTE'!D14</f>
        <v/>
      </c>
      <c r="G14" s="105" t="str">
        <f>+'4 MAPA CALOR INHERENTE'!E14</f>
        <v/>
      </c>
      <c r="H14" s="135" t="str">
        <f>+'5 VALORACIÓN DEL CONTROL'!S35</f>
        <v/>
      </c>
      <c r="I14" s="106" t="str">
        <f>+'5 VALORACIÓN DEL CONTROL'!T35</f>
        <v/>
      </c>
      <c r="J14" s="136" t="str">
        <f t="shared" si="3"/>
        <v/>
      </c>
      <c r="K14" s="136" t="str">
        <f t="shared" si="4"/>
        <v/>
      </c>
      <c r="L14" s="105" t="str">
        <f t="shared" si="5"/>
        <v/>
      </c>
      <c r="M14" s="105" t="str">
        <f t="shared" si="0"/>
        <v/>
      </c>
      <c r="N14" s="105" t="str">
        <f t="shared" si="1"/>
        <v/>
      </c>
      <c r="O14" s="232"/>
      <c r="P14" s="105" t="str">
        <f t="shared" si="2"/>
        <v/>
      </c>
      <c r="Q14" s="232"/>
      <c r="R14" s="232"/>
      <c r="S14" s="233"/>
      <c r="T14" s="233"/>
      <c r="U14" s="232"/>
      <c r="V14" s="232"/>
      <c r="W14" s="232"/>
      <c r="X14" s="232"/>
      <c r="Y14" s="232"/>
      <c r="Z14" s="232"/>
      <c r="AA14" s="107"/>
      <c r="AB14" s="107"/>
      <c r="AM14" s="91"/>
      <c r="AN14" s="91"/>
      <c r="AO14" s="103"/>
      <c r="AP14" s="113"/>
      <c r="AQ14" s="114"/>
      <c r="AR14" s="111"/>
      <c r="AS14" s="111"/>
      <c r="AT14" s="111"/>
      <c r="AU14" s="111"/>
      <c r="AV14" s="111"/>
      <c r="AW14" s="103"/>
      <c r="AX14" s="103"/>
    </row>
    <row r="15" spans="1:50" ht="43.5" customHeight="1" x14ac:dyDescent="0.2">
      <c r="A15" s="104" t="str">
        <f>'2 CONTEXTO E IDENTIFICACIÓN'!A15</f>
        <v>R7</v>
      </c>
      <c r="B15" s="105" t="str">
        <f>+'2 CONTEXTO E IDENTIFICACIÓN'!F15</f>
        <v xml:space="preserve">  </v>
      </c>
      <c r="C15" s="141" t="str">
        <f>+'3 PROBABIL E IMPACTO INHERENTE'!E15</f>
        <v/>
      </c>
      <c r="D15" s="141" t="str">
        <f>+'3 PROBABIL E IMPACTO INHERENTE'!M15</f>
        <v/>
      </c>
      <c r="E15" s="136" t="str">
        <f>+'4 MAPA CALOR INHERENTE'!C15</f>
        <v/>
      </c>
      <c r="F15" s="136" t="str">
        <f>+'4 MAPA CALOR INHERENTE'!D15</f>
        <v/>
      </c>
      <c r="G15" s="105" t="str">
        <f>+'4 MAPA CALOR INHERENTE'!E15</f>
        <v/>
      </c>
      <c r="H15" s="135" t="str">
        <f>+'5 VALORACIÓN DEL CONTROL'!S39</f>
        <v/>
      </c>
      <c r="I15" s="106" t="str">
        <f>+'5 VALORACIÓN DEL CONTROL'!T39</f>
        <v/>
      </c>
      <c r="J15" s="136" t="str">
        <f t="shared" si="3"/>
        <v/>
      </c>
      <c r="K15" s="136" t="str">
        <f t="shared" si="4"/>
        <v/>
      </c>
      <c r="L15" s="105" t="str">
        <f t="shared" si="5"/>
        <v/>
      </c>
      <c r="M15" s="105" t="str">
        <f t="shared" si="0"/>
        <v/>
      </c>
      <c r="N15" s="105" t="str">
        <f t="shared" si="1"/>
        <v/>
      </c>
      <c r="O15" s="232"/>
      <c r="P15" s="105" t="str">
        <f t="shared" si="2"/>
        <v/>
      </c>
      <c r="Q15" s="232"/>
      <c r="R15" s="232"/>
      <c r="S15" s="233"/>
      <c r="T15" s="233"/>
      <c r="U15" s="232"/>
      <c r="V15" s="232"/>
      <c r="W15" s="232"/>
      <c r="X15" s="232"/>
      <c r="Y15" s="232"/>
      <c r="Z15" s="232"/>
      <c r="AA15" s="107"/>
      <c r="AB15" s="107"/>
      <c r="AF15" s="95" t="s">
        <v>88</v>
      </c>
      <c r="AG15" s="95" t="s">
        <v>125</v>
      </c>
      <c r="AH15" s="95" t="s">
        <v>177</v>
      </c>
      <c r="AJ15" s="100" t="s">
        <v>279</v>
      </c>
      <c r="AK15" s="91"/>
      <c r="AL15" s="91"/>
      <c r="AM15" s="91"/>
      <c r="AN15" s="91"/>
      <c r="AO15" s="103"/>
      <c r="AP15" s="113"/>
      <c r="AQ15" s="103"/>
      <c r="AR15" s="114"/>
      <c r="AS15" s="114"/>
      <c r="AT15" s="114"/>
      <c r="AU15" s="114"/>
      <c r="AV15" s="114"/>
      <c r="AW15" s="103"/>
      <c r="AX15" s="103"/>
    </row>
    <row r="16" spans="1:50" ht="43.5" customHeight="1" x14ac:dyDescent="0.2">
      <c r="A16" s="104" t="str">
        <f>'2 CONTEXTO E IDENTIFICACIÓN'!A16</f>
        <v>R8</v>
      </c>
      <c r="B16" s="105" t="str">
        <f>+'2 CONTEXTO E IDENTIFICACIÓN'!F16</f>
        <v xml:space="preserve">  </v>
      </c>
      <c r="C16" s="141" t="str">
        <f>+'3 PROBABIL E IMPACTO INHERENTE'!E16</f>
        <v/>
      </c>
      <c r="D16" s="141" t="str">
        <f>+'3 PROBABIL E IMPACTO INHERENTE'!M16</f>
        <v/>
      </c>
      <c r="E16" s="136" t="str">
        <f>+'4 MAPA CALOR INHERENTE'!C16</f>
        <v/>
      </c>
      <c r="F16" s="136" t="str">
        <f>+'4 MAPA CALOR INHERENTE'!D16</f>
        <v/>
      </c>
      <c r="G16" s="105" t="str">
        <f>+'4 MAPA CALOR INHERENTE'!E16</f>
        <v/>
      </c>
      <c r="H16" s="135" t="str">
        <f>+'5 VALORACIÓN DEL CONTROL'!S43</f>
        <v/>
      </c>
      <c r="I16" s="106" t="str">
        <f>+'5 VALORACIÓN DEL CONTROL'!T43</f>
        <v/>
      </c>
      <c r="J16" s="136" t="str">
        <f t="shared" si="3"/>
        <v/>
      </c>
      <c r="K16" s="136" t="str">
        <f t="shared" si="4"/>
        <v/>
      </c>
      <c r="L16" s="105" t="str">
        <f t="shared" si="5"/>
        <v/>
      </c>
      <c r="M16" s="105" t="str">
        <f t="shared" si="0"/>
        <v/>
      </c>
      <c r="N16" s="105" t="str">
        <f t="shared" si="1"/>
        <v/>
      </c>
      <c r="O16" s="232"/>
      <c r="P16" s="105" t="str">
        <f t="shared" si="2"/>
        <v/>
      </c>
      <c r="Q16" s="232"/>
      <c r="R16" s="232"/>
      <c r="S16" s="233"/>
      <c r="T16" s="233"/>
      <c r="U16" s="232"/>
      <c r="V16" s="232"/>
      <c r="W16" s="232"/>
      <c r="X16" s="232"/>
      <c r="Y16" s="232"/>
      <c r="Z16" s="232"/>
      <c r="AA16" s="107"/>
      <c r="AB16" s="107"/>
      <c r="AF16" s="125" t="s">
        <v>84</v>
      </c>
      <c r="AG16" s="100" t="s">
        <v>279</v>
      </c>
      <c r="AH16" s="100" t="s">
        <v>178</v>
      </c>
      <c r="AI16" s="91"/>
      <c r="AJ16" s="331" t="s">
        <v>277</v>
      </c>
      <c r="AM16" s="91"/>
      <c r="AN16" s="91"/>
      <c r="AO16" s="103"/>
      <c r="AP16" s="103"/>
      <c r="AQ16" s="103"/>
      <c r="AR16" s="111"/>
      <c r="AS16" s="111"/>
      <c r="AT16" s="111"/>
      <c r="AU16" s="111"/>
      <c r="AV16" s="111"/>
      <c r="AW16" s="103"/>
      <c r="AX16" s="103"/>
    </row>
    <row r="17" spans="1:50" ht="43.5" customHeight="1" x14ac:dyDescent="0.2">
      <c r="A17" s="104" t="str">
        <f>'2 CONTEXTO E IDENTIFICACIÓN'!A17</f>
        <v>R9</v>
      </c>
      <c r="B17" s="105" t="str">
        <f>+'2 CONTEXTO E IDENTIFICACIÓN'!F17</f>
        <v xml:space="preserve">  </v>
      </c>
      <c r="C17" s="141" t="str">
        <f>+'3 PROBABIL E IMPACTO INHERENTE'!E17</f>
        <v/>
      </c>
      <c r="D17" s="141" t="str">
        <f>+'3 PROBABIL E IMPACTO INHERENTE'!M17</f>
        <v/>
      </c>
      <c r="E17" s="136" t="str">
        <f>+'4 MAPA CALOR INHERENTE'!C17</f>
        <v/>
      </c>
      <c r="F17" s="136" t="str">
        <f>+'4 MAPA CALOR INHERENTE'!D17</f>
        <v/>
      </c>
      <c r="G17" s="105" t="str">
        <f>+'4 MAPA CALOR INHERENTE'!E17</f>
        <v/>
      </c>
      <c r="H17" s="135" t="str">
        <f>+'5 VALORACIÓN DEL CONTROL'!S47</f>
        <v/>
      </c>
      <c r="I17" s="106" t="str">
        <f>+'5 VALORACIÓN DEL CONTROL'!T47</f>
        <v/>
      </c>
      <c r="J17" s="136" t="str">
        <f t="shared" si="3"/>
        <v/>
      </c>
      <c r="K17" s="136" t="str">
        <f t="shared" si="4"/>
        <v/>
      </c>
      <c r="L17" s="105" t="str">
        <f t="shared" si="5"/>
        <v/>
      </c>
      <c r="M17" s="105" t="str">
        <f t="shared" si="0"/>
        <v/>
      </c>
      <c r="N17" s="105" t="str">
        <f t="shared" si="1"/>
        <v/>
      </c>
      <c r="O17" s="232"/>
      <c r="P17" s="105" t="str">
        <f t="shared" si="2"/>
        <v/>
      </c>
      <c r="Q17" s="232"/>
      <c r="R17" s="232"/>
      <c r="S17" s="233"/>
      <c r="T17" s="233"/>
      <c r="U17" s="232"/>
      <c r="V17" s="232"/>
      <c r="W17" s="232"/>
      <c r="X17" s="232"/>
      <c r="Y17" s="232"/>
      <c r="Z17" s="232"/>
      <c r="AA17" s="107"/>
      <c r="AB17" s="107"/>
      <c r="AF17" s="108" t="s">
        <v>85</v>
      </c>
      <c r="AG17" s="100" t="s">
        <v>279</v>
      </c>
      <c r="AH17" s="100" t="s">
        <v>178</v>
      </c>
      <c r="AI17" s="91"/>
      <c r="AJ17" s="331" t="s">
        <v>278</v>
      </c>
      <c r="AK17" s="91"/>
      <c r="AL17" s="91"/>
      <c r="AM17" s="91"/>
      <c r="AN17" s="91"/>
      <c r="AO17" s="103"/>
      <c r="AP17" s="103"/>
      <c r="AQ17" s="103"/>
      <c r="AR17" s="111"/>
      <c r="AS17" s="111"/>
      <c r="AT17" s="111"/>
      <c r="AU17" s="111"/>
      <c r="AV17" s="111"/>
      <c r="AW17" s="103"/>
      <c r="AX17" s="103"/>
    </row>
    <row r="18" spans="1:50" ht="43.5" customHeight="1" x14ac:dyDescent="0.2">
      <c r="A18" s="104" t="str">
        <f>'2 CONTEXTO E IDENTIFICACIÓN'!A18</f>
        <v>R10</v>
      </c>
      <c r="B18" s="105" t="str">
        <f>+'2 CONTEXTO E IDENTIFICACIÓN'!F18</f>
        <v xml:space="preserve">  </v>
      </c>
      <c r="C18" s="141" t="str">
        <f>+'3 PROBABIL E IMPACTO INHERENTE'!E18</f>
        <v/>
      </c>
      <c r="D18" s="141" t="str">
        <f>+'3 PROBABIL E IMPACTO INHERENTE'!M18</f>
        <v/>
      </c>
      <c r="E18" s="136" t="str">
        <f>+'4 MAPA CALOR INHERENTE'!C18</f>
        <v/>
      </c>
      <c r="F18" s="136" t="str">
        <f>+'4 MAPA CALOR INHERENTE'!D18</f>
        <v/>
      </c>
      <c r="G18" s="105" t="str">
        <f>+'4 MAPA CALOR INHERENTE'!E18</f>
        <v/>
      </c>
      <c r="H18" s="135" t="str">
        <f>+'5 VALORACIÓN DEL CONTROL'!S51</f>
        <v/>
      </c>
      <c r="I18" s="106" t="str">
        <f>+'5 VALORACIÓN DEL CONTROL'!T51</f>
        <v/>
      </c>
      <c r="J18" s="136" t="str">
        <f t="shared" si="3"/>
        <v/>
      </c>
      <c r="K18" s="136" t="str">
        <f t="shared" si="4"/>
        <v/>
      </c>
      <c r="L18" s="105" t="str">
        <f t="shared" si="5"/>
        <v/>
      </c>
      <c r="M18" s="105" t="str">
        <f t="shared" si="0"/>
        <v/>
      </c>
      <c r="N18" s="105" t="str">
        <f t="shared" si="1"/>
        <v/>
      </c>
      <c r="O18" s="232"/>
      <c r="P18" s="105" t="str">
        <f t="shared" si="2"/>
        <v/>
      </c>
      <c r="Q18" s="232"/>
      <c r="R18" s="232"/>
      <c r="S18" s="233"/>
      <c r="T18" s="233"/>
      <c r="U18" s="232"/>
      <c r="V18" s="232"/>
      <c r="W18" s="232"/>
      <c r="X18" s="232"/>
      <c r="Y18" s="232"/>
      <c r="Z18" s="232"/>
      <c r="AA18" s="107"/>
      <c r="AB18" s="107"/>
      <c r="AE18" s="126"/>
      <c r="AF18" s="112" t="s">
        <v>5</v>
      </c>
      <c r="AG18" s="100" t="s">
        <v>279</v>
      </c>
      <c r="AH18" s="100" t="s">
        <v>178</v>
      </c>
      <c r="AI18" s="126"/>
      <c r="AJ18" s="331" t="s">
        <v>130</v>
      </c>
      <c r="AK18" s="126"/>
      <c r="AL18" s="126"/>
      <c r="AM18" s="126"/>
      <c r="AN18" s="126"/>
      <c r="AO18" s="103"/>
      <c r="AP18" s="103"/>
      <c r="AQ18" s="127"/>
      <c r="AR18" s="127"/>
      <c r="AS18" s="127"/>
      <c r="AT18" s="127"/>
      <c r="AU18" s="127"/>
      <c r="AV18" s="127"/>
      <c r="AW18" s="103"/>
      <c r="AX18" s="103"/>
    </row>
    <row r="19" spans="1:50" ht="43.5" customHeight="1" x14ac:dyDescent="0.2">
      <c r="A19" s="104" t="str">
        <f>'2 CONTEXTO E IDENTIFICACIÓN'!A19</f>
        <v>R11</v>
      </c>
      <c r="B19" s="105" t="str">
        <f>+'2 CONTEXTO E IDENTIFICACIÓN'!F19</f>
        <v xml:space="preserve">  </v>
      </c>
      <c r="C19" s="141" t="str">
        <f>+'3 PROBABIL E IMPACTO INHERENTE'!E19</f>
        <v/>
      </c>
      <c r="D19" s="141" t="str">
        <f>+'3 PROBABIL E IMPACTO INHERENTE'!M19</f>
        <v/>
      </c>
      <c r="E19" s="136" t="str">
        <f>+'4 MAPA CALOR INHERENTE'!C19</f>
        <v/>
      </c>
      <c r="F19" s="136" t="str">
        <f>+'4 MAPA CALOR INHERENTE'!D19</f>
        <v/>
      </c>
      <c r="G19" s="105" t="str">
        <f>+'4 MAPA CALOR INHERENTE'!E19</f>
        <v/>
      </c>
      <c r="H19" s="135" t="str">
        <f>+'5 VALORACIÓN DEL CONTROL'!S55</f>
        <v/>
      </c>
      <c r="I19" s="106" t="str">
        <f>+'5 VALORACIÓN DEL CONTROL'!T55</f>
        <v/>
      </c>
      <c r="J19" s="136" t="str">
        <f t="shared" si="3"/>
        <v/>
      </c>
      <c r="K19" s="136" t="str">
        <f t="shared" si="4"/>
        <v/>
      </c>
      <c r="L19" s="105" t="str">
        <f t="shared" si="5"/>
        <v/>
      </c>
      <c r="M19" s="105" t="str">
        <f t="shared" si="0"/>
        <v/>
      </c>
      <c r="N19" s="105" t="str">
        <f t="shared" si="1"/>
        <v/>
      </c>
      <c r="O19" s="232"/>
      <c r="P19" s="105" t="str">
        <f t="shared" si="2"/>
        <v/>
      </c>
      <c r="Q19" s="232"/>
      <c r="R19" s="232"/>
      <c r="S19" s="233"/>
      <c r="T19" s="233"/>
      <c r="U19" s="232"/>
      <c r="V19" s="232"/>
      <c r="W19" s="232"/>
      <c r="X19" s="232"/>
      <c r="Y19" s="232"/>
      <c r="Z19" s="232"/>
      <c r="AA19" s="107"/>
      <c r="AB19" s="107"/>
      <c r="AE19" s="126"/>
      <c r="AF19" s="116" t="s">
        <v>86</v>
      </c>
      <c r="AG19" s="100" t="s">
        <v>129</v>
      </c>
      <c r="AH19" s="100" t="s">
        <v>179</v>
      </c>
      <c r="AM19" s="126"/>
      <c r="AN19" s="126"/>
      <c r="AO19" s="103"/>
      <c r="AP19" s="103"/>
      <c r="AQ19" s="103"/>
      <c r="AR19" s="111"/>
      <c r="AS19" s="111"/>
      <c r="AT19" s="111"/>
      <c r="AU19" s="111"/>
      <c r="AV19" s="111"/>
      <c r="AW19" s="103"/>
      <c r="AX19" s="103"/>
    </row>
    <row r="20" spans="1:50" ht="43.5" customHeight="1" x14ac:dyDescent="0.2">
      <c r="A20" s="104" t="str">
        <f>'2 CONTEXTO E IDENTIFICACIÓN'!A20</f>
        <v>R12</v>
      </c>
      <c r="B20" s="105" t="str">
        <f>+'2 CONTEXTO E IDENTIFICACIÓN'!F20</f>
        <v xml:space="preserve">  </v>
      </c>
      <c r="C20" s="141" t="str">
        <f>+'3 PROBABIL E IMPACTO INHERENTE'!E20</f>
        <v/>
      </c>
      <c r="D20" s="141" t="str">
        <f>+'3 PROBABIL E IMPACTO INHERENTE'!M20</f>
        <v/>
      </c>
      <c r="E20" s="136" t="str">
        <f>+'4 MAPA CALOR INHERENTE'!C20</f>
        <v/>
      </c>
      <c r="F20" s="136" t="str">
        <f>+'4 MAPA CALOR INHERENTE'!D20</f>
        <v/>
      </c>
      <c r="G20" s="105" t="str">
        <f>+'4 MAPA CALOR INHERENTE'!E20</f>
        <v/>
      </c>
      <c r="H20" s="135" t="str">
        <f>+'5 VALORACIÓN DEL CONTROL'!S59</f>
        <v/>
      </c>
      <c r="I20" s="106" t="str">
        <f>+'5 VALORACIÓN DEL CONTROL'!T59</f>
        <v/>
      </c>
      <c r="J20" s="136" t="str">
        <f t="shared" si="3"/>
        <v/>
      </c>
      <c r="K20" s="136" t="str">
        <f t="shared" si="4"/>
        <v/>
      </c>
      <c r="L20" s="105" t="str">
        <f t="shared" si="5"/>
        <v/>
      </c>
      <c r="M20" s="105" t="str">
        <f t="shared" si="0"/>
        <v/>
      </c>
      <c r="N20" s="105" t="str">
        <f t="shared" si="1"/>
        <v/>
      </c>
      <c r="O20" s="232"/>
      <c r="P20" s="105" t="str">
        <f t="shared" si="2"/>
        <v/>
      </c>
      <c r="Q20" s="232"/>
      <c r="R20" s="232"/>
      <c r="S20" s="233"/>
      <c r="T20" s="233"/>
      <c r="U20" s="232"/>
      <c r="V20" s="232"/>
      <c r="W20" s="232"/>
      <c r="X20" s="232"/>
      <c r="Y20" s="232"/>
      <c r="Z20" s="232"/>
      <c r="AA20" s="107"/>
      <c r="AB20" s="107"/>
      <c r="AC20" s="128"/>
      <c r="AD20" s="128"/>
      <c r="AE20" s="126"/>
      <c r="AF20" s="208"/>
      <c r="AM20" s="126"/>
      <c r="AN20" s="126"/>
      <c r="AO20" s="103"/>
      <c r="AP20" s="103"/>
      <c r="AQ20" s="103"/>
      <c r="AR20" s="111"/>
      <c r="AS20" s="111"/>
      <c r="AT20" s="111"/>
      <c r="AU20" s="111"/>
      <c r="AV20" s="111"/>
      <c r="AW20" s="103"/>
      <c r="AX20" s="103"/>
    </row>
    <row r="21" spans="1:50" ht="43.5" customHeight="1" x14ac:dyDescent="0.2">
      <c r="A21" s="104" t="str">
        <f>'2 CONTEXTO E IDENTIFICACIÓN'!A21</f>
        <v>R13</v>
      </c>
      <c r="B21" s="105" t="str">
        <f>+'2 CONTEXTO E IDENTIFICACIÓN'!F21</f>
        <v xml:space="preserve">  </v>
      </c>
      <c r="C21" s="141" t="str">
        <f>+'3 PROBABIL E IMPACTO INHERENTE'!E21</f>
        <v/>
      </c>
      <c r="D21" s="141" t="str">
        <f>+'3 PROBABIL E IMPACTO INHERENTE'!M21</f>
        <v/>
      </c>
      <c r="E21" s="136" t="str">
        <f>+'4 MAPA CALOR INHERENTE'!C21</f>
        <v/>
      </c>
      <c r="F21" s="136" t="str">
        <f>+'4 MAPA CALOR INHERENTE'!D21</f>
        <v/>
      </c>
      <c r="G21" s="105" t="str">
        <f>+'4 MAPA CALOR INHERENTE'!E21</f>
        <v/>
      </c>
      <c r="H21" s="135" t="str">
        <f>+'5 VALORACIÓN DEL CONTROL'!S63</f>
        <v/>
      </c>
      <c r="I21" s="106" t="str">
        <f>+'5 VALORACIÓN DEL CONTROL'!T63</f>
        <v/>
      </c>
      <c r="J21" s="136" t="str">
        <f t="shared" si="3"/>
        <v/>
      </c>
      <c r="K21" s="136" t="str">
        <f t="shared" si="4"/>
        <v/>
      </c>
      <c r="L21" s="105" t="str">
        <f t="shared" si="5"/>
        <v/>
      </c>
      <c r="M21" s="105" t="str">
        <f t="shared" si="0"/>
        <v/>
      </c>
      <c r="N21" s="105" t="str">
        <f t="shared" si="1"/>
        <v/>
      </c>
      <c r="O21" s="232"/>
      <c r="P21" s="105" t="str">
        <f t="shared" si="2"/>
        <v/>
      </c>
      <c r="Q21" s="232"/>
      <c r="R21" s="232"/>
      <c r="S21" s="233"/>
      <c r="T21" s="233"/>
      <c r="U21" s="232"/>
      <c r="V21" s="232"/>
      <c r="W21" s="232"/>
      <c r="X21" s="232"/>
      <c r="Y21" s="232"/>
      <c r="Z21" s="232"/>
      <c r="AA21" s="107"/>
      <c r="AB21" s="107"/>
      <c r="AC21" s="128"/>
      <c r="AD21" s="128"/>
      <c r="AE21" s="129"/>
      <c r="AM21" s="126"/>
      <c r="AN21" s="126"/>
      <c r="AO21" s="103"/>
      <c r="AP21" s="124"/>
      <c r="AQ21" s="124"/>
      <c r="AR21" s="124"/>
      <c r="AS21" s="124"/>
      <c r="AT21" s="124"/>
      <c r="AU21" s="124"/>
      <c r="AV21" s="111"/>
      <c r="AW21" s="103"/>
      <c r="AX21" s="103"/>
    </row>
    <row r="22" spans="1:50" ht="43.5" customHeight="1" x14ac:dyDescent="0.2">
      <c r="A22" s="104" t="str">
        <f>'2 CONTEXTO E IDENTIFICACIÓN'!A22</f>
        <v>R14</v>
      </c>
      <c r="B22" s="105" t="str">
        <f>+'2 CONTEXTO E IDENTIFICACIÓN'!F22</f>
        <v xml:space="preserve">  </v>
      </c>
      <c r="C22" s="141" t="str">
        <f>+'3 PROBABIL E IMPACTO INHERENTE'!E22</f>
        <v/>
      </c>
      <c r="D22" s="141" t="str">
        <f>+'3 PROBABIL E IMPACTO INHERENTE'!M22</f>
        <v/>
      </c>
      <c r="E22" s="136" t="str">
        <f>+'4 MAPA CALOR INHERENTE'!C22</f>
        <v/>
      </c>
      <c r="F22" s="136" t="str">
        <f>+'4 MAPA CALOR INHERENTE'!D22</f>
        <v/>
      </c>
      <c r="G22" s="105" t="str">
        <f>+'4 MAPA CALOR INHERENTE'!E22</f>
        <v/>
      </c>
      <c r="H22" s="135" t="str">
        <f>+'5 VALORACIÓN DEL CONTROL'!S67</f>
        <v/>
      </c>
      <c r="I22" s="106" t="str">
        <f>+'5 VALORACIÓN DEL CONTROL'!T67</f>
        <v/>
      </c>
      <c r="J22" s="136" t="str">
        <f t="shared" si="3"/>
        <v/>
      </c>
      <c r="K22" s="136" t="str">
        <f t="shared" si="4"/>
        <v/>
      </c>
      <c r="L22" s="105" t="str">
        <f t="shared" si="5"/>
        <v/>
      </c>
      <c r="M22" s="105" t="str">
        <f t="shared" si="0"/>
        <v/>
      </c>
      <c r="N22" s="105" t="str">
        <f t="shared" si="1"/>
        <v/>
      </c>
      <c r="O22" s="232"/>
      <c r="P22" s="105" t="str">
        <f t="shared" si="2"/>
        <v/>
      </c>
      <c r="Q22" s="232"/>
      <c r="R22" s="232"/>
      <c r="S22" s="233"/>
      <c r="T22" s="233"/>
      <c r="U22" s="232"/>
      <c r="V22" s="232"/>
      <c r="W22" s="232"/>
      <c r="X22" s="232"/>
      <c r="Y22" s="232"/>
      <c r="Z22" s="232"/>
      <c r="AA22" s="107"/>
      <c r="AB22" s="107"/>
      <c r="AC22" s="128"/>
      <c r="AD22" s="128"/>
      <c r="AO22" s="103"/>
      <c r="AP22" s="130"/>
      <c r="AQ22" s="130"/>
      <c r="AR22" s="130"/>
      <c r="AS22" s="130"/>
      <c r="AT22" s="130"/>
      <c r="AU22" s="130"/>
      <c r="AV22" s="111"/>
      <c r="AW22" s="103"/>
      <c r="AX22" s="103"/>
    </row>
    <row r="23" spans="1:50" ht="43.5" customHeight="1" x14ac:dyDescent="0.2">
      <c r="A23" s="104" t="str">
        <f>'2 CONTEXTO E IDENTIFICACIÓN'!A23</f>
        <v>R15</v>
      </c>
      <c r="B23" s="105" t="str">
        <f>+'2 CONTEXTO E IDENTIFICACIÓN'!F23</f>
        <v xml:space="preserve">  </v>
      </c>
      <c r="C23" s="141" t="str">
        <f>+'3 PROBABIL E IMPACTO INHERENTE'!E23</f>
        <v/>
      </c>
      <c r="D23" s="141" t="str">
        <f>+'3 PROBABIL E IMPACTO INHERENTE'!M23</f>
        <v/>
      </c>
      <c r="E23" s="136" t="str">
        <f>+'4 MAPA CALOR INHERENTE'!C23</f>
        <v/>
      </c>
      <c r="F23" s="136" t="str">
        <f>+'4 MAPA CALOR INHERENTE'!D23</f>
        <v/>
      </c>
      <c r="G23" s="105" t="str">
        <f>+'4 MAPA CALOR INHERENTE'!E23</f>
        <v/>
      </c>
      <c r="H23" s="135" t="str">
        <f>+'5 VALORACIÓN DEL CONTROL'!S71</f>
        <v/>
      </c>
      <c r="I23" s="106" t="str">
        <f>+'5 VALORACIÓN DEL CONTROL'!T71</f>
        <v/>
      </c>
      <c r="J23" s="136" t="str">
        <f t="shared" si="3"/>
        <v/>
      </c>
      <c r="K23" s="136" t="str">
        <f t="shared" si="4"/>
        <v/>
      </c>
      <c r="L23" s="105" t="str">
        <f t="shared" si="5"/>
        <v/>
      </c>
      <c r="M23" s="105" t="str">
        <f t="shared" si="0"/>
        <v/>
      </c>
      <c r="N23" s="105" t="str">
        <f t="shared" si="1"/>
        <v/>
      </c>
      <c r="O23" s="232"/>
      <c r="P23" s="105" t="str">
        <f t="shared" si="2"/>
        <v/>
      </c>
      <c r="Q23" s="232"/>
      <c r="R23" s="232"/>
      <c r="S23" s="233"/>
      <c r="T23" s="233"/>
      <c r="U23" s="232"/>
      <c r="V23" s="232"/>
      <c r="W23" s="232"/>
      <c r="X23" s="232"/>
      <c r="Y23" s="232"/>
      <c r="Z23" s="232"/>
      <c r="AA23" s="107"/>
      <c r="AB23" s="107"/>
      <c r="AC23" s="128"/>
      <c r="AD23" s="128"/>
      <c r="AO23" s="103"/>
      <c r="AP23" s="124"/>
      <c r="AQ23" s="124"/>
      <c r="AR23" s="124"/>
      <c r="AS23" s="124"/>
      <c r="AT23" s="124"/>
      <c r="AU23" s="124"/>
      <c r="AV23" s="111"/>
      <c r="AW23" s="103"/>
      <c r="AX23" s="103"/>
    </row>
    <row r="24" spans="1:50" ht="43.5" customHeight="1" x14ac:dyDescent="0.2">
      <c r="A24" s="104" t="str">
        <f>'2 CONTEXTO E IDENTIFICACIÓN'!A24</f>
        <v>R16</v>
      </c>
      <c r="B24" s="105" t="str">
        <f>+'2 CONTEXTO E IDENTIFICACIÓN'!F24</f>
        <v xml:space="preserve">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CONTROL'!S75</f>
        <v/>
      </c>
      <c r="I24" s="106" t="str">
        <f>+'5 VALORACIÓN DEL CONTROL'!T75</f>
        <v/>
      </c>
      <c r="J24" s="136" t="str">
        <f t="shared" si="3"/>
        <v/>
      </c>
      <c r="K24" s="136" t="str">
        <f t="shared" si="4"/>
        <v/>
      </c>
      <c r="L24" s="105" t="str">
        <f t="shared" si="5"/>
        <v/>
      </c>
      <c r="M24" s="105" t="str">
        <f t="shared" si="0"/>
        <v/>
      </c>
      <c r="N24" s="105" t="str">
        <f t="shared" si="1"/>
        <v/>
      </c>
      <c r="O24" s="232"/>
      <c r="P24" s="105" t="str">
        <f t="shared" si="2"/>
        <v/>
      </c>
      <c r="Q24" s="232"/>
      <c r="R24" s="232"/>
      <c r="S24" s="233"/>
      <c r="T24" s="233"/>
      <c r="U24" s="232"/>
      <c r="V24" s="232"/>
      <c r="W24" s="232"/>
      <c r="X24" s="232"/>
      <c r="Y24" s="232"/>
      <c r="Z24" s="232"/>
      <c r="AA24" s="107"/>
      <c r="AB24" s="107"/>
      <c r="AO24" s="103"/>
      <c r="AP24" s="124"/>
      <c r="AQ24" s="124"/>
      <c r="AR24" s="124"/>
      <c r="AS24" s="124"/>
      <c r="AT24" s="124"/>
      <c r="AU24" s="124"/>
      <c r="AV24" s="111"/>
      <c r="AW24" s="103"/>
      <c r="AX24" s="103"/>
    </row>
    <row r="25" spans="1:50" ht="43.5" customHeight="1" x14ac:dyDescent="0.25">
      <c r="A25" s="104" t="str">
        <f>'2 CONTEXTO E IDENTIFICACIÓN'!A25</f>
        <v>R17</v>
      </c>
      <c r="B25" s="105" t="str">
        <f>+'2 CONTEXTO E IDENTIFICACIÓN'!F25</f>
        <v xml:space="preserve">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CONTROL'!S79</f>
        <v/>
      </c>
      <c r="I25" s="106" t="str">
        <f>+'5 VALORACIÓN DEL CONTROL'!T79</f>
        <v/>
      </c>
      <c r="J25" s="136" t="str">
        <f t="shared" si="3"/>
        <v/>
      </c>
      <c r="K25" s="136" t="str">
        <f t="shared" si="4"/>
        <v/>
      </c>
      <c r="L25" s="105" t="str">
        <f t="shared" si="5"/>
        <v/>
      </c>
      <c r="M25" s="105" t="str">
        <f t="shared" si="0"/>
        <v/>
      </c>
      <c r="N25" s="105" t="str">
        <f t="shared" si="1"/>
        <v/>
      </c>
      <c r="O25" s="232"/>
      <c r="P25" s="105" t="str">
        <f t="shared" si="2"/>
        <v/>
      </c>
      <c r="Q25" s="232"/>
      <c r="R25" s="232"/>
      <c r="S25" s="233"/>
      <c r="T25" s="233"/>
      <c r="U25" s="232"/>
      <c r="V25" s="232"/>
      <c r="W25" s="232"/>
      <c r="X25" s="232"/>
      <c r="Y25" s="232"/>
      <c r="Z25" s="232"/>
      <c r="AA25" s="107"/>
      <c r="AB25" s="107"/>
    </row>
    <row r="26" spans="1:50" ht="43.5" customHeight="1" x14ac:dyDescent="0.25">
      <c r="A26" s="104" t="str">
        <f>'2 CONTEXTO E IDENTIFICACIÓN'!A26</f>
        <v>R18</v>
      </c>
      <c r="B26" s="105" t="str">
        <f>+'2 CONTEXTO E IDENTIFICACIÓN'!F26</f>
        <v xml:space="preserve">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CONTROL'!S83</f>
        <v/>
      </c>
      <c r="I26" s="106" t="str">
        <f>+'5 VALORACIÓN DEL CONTROL'!T83</f>
        <v/>
      </c>
      <c r="J26" s="136" t="str">
        <f t="shared" si="3"/>
        <v/>
      </c>
      <c r="K26" s="136" t="str">
        <f t="shared" si="4"/>
        <v/>
      </c>
      <c r="L26" s="105" t="str">
        <f t="shared" si="5"/>
        <v/>
      </c>
      <c r="M26" s="105" t="str">
        <f t="shared" si="0"/>
        <v/>
      </c>
      <c r="N26" s="105" t="str">
        <f t="shared" si="1"/>
        <v/>
      </c>
      <c r="O26" s="232"/>
      <c r="P26" s="105" t="str">
        <f t="shared" si="2"/>
        <v/>
      </c>
      <c r="Q26" s="232"/>
      <c r="R26" s="232"/>
      <c r="S26" s="233"/>
      <c r="T26" s="233"/>
      <c r="U26" s="232"/>
      <c r="V26" s="232"/>
      <c r="W26" s="232"/>
      <c r="X26" s="232"/>
      <c r="Y26" s="232"/>
      <c r="Z26" s="232"/>
      <c r="AA26" s="107"/>
      <c r="AB26" s="107"/>
    </row>
    <row r="27" spans="1:50" ht="43.5" customHeight="1" x14ac:dyDescent="0.25">
      <c r="A27" s="104" t="str">
        <f>'2 CONTEXTO E IDENTIFICACIÓN'!A27</f>
        <v>R19</v>
      </c>
      <c r="B27" s="105" t="str">
        <f>+'2 CONTEXTO E IDENTIFICACIÓN'!F27</f>
        <v xml:space="preserve">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CONTROL'!S87</f>
        <v/>
      </c>
      <c r="I27" s="106" t="str">
        <f>+'5 VALORACIÓN DEL CONTROL'!T87</f>
        <v/>
      </c>
      <c r="J27" s="136" t="str">
        <f t="shared" si="3"/>
        <v/>
      </c>
      <c r="K27" s="136" t="str">
        <f t="shared" si="4"/>
        <v/>
      </c>
      <c r="L27" s="105" t="str">
        <f t="shared" si="5"/>
        <v/>
      </c>
      <c r="M27" s="105" t="str">
        <f t="shared" si="0"/>
        <v/>
      </c>
      <c r="N27" s="105" t="str">
        <f t="shared" si="1"/>
        <v/>
      </c>
      <c r="O27" s="232"/>
      <c r="P27" s="105" t="str">
        <f t="shared" si="2"/>
        <v/>
      </c>
      <c r="Q27" s="232"/>
      <c r="R27" s="232"/>
      <c r="S27" s="233"/>
      <c r="T27" s="233"/>
      <c r="U27" s="232"/>
      <c r="V27" s="232"/>
      <c r="W27" s="232"/>
      <c r="X27" s="232"/>
      <c r="Y27" s="232"/>
      <c r="Z27" s="232"/>
      <c r="AA27" s="107"/>
      <c r="AB27" s="107"/>
    </row>
    <row r="28" spans="1:50" ht="43.5" customHeight="1" x14ac:dyDescent="0.25">
      <c r="A28" s="104" t="str">
        <f>'2 CONTEXTO E IDENTIFICACIÓN'!A28</f>
        <v>R20</v>
      </c>
      <c r="B28" s="105" t="str">
        <f>+'2 CONTEXTO E IDENTIFICACIÓN'!F28</f>
        <v xml:space="preserve">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CONTROL'!S91</f>
        <v/>
      </c>
      <c r="I28" s="106" t="str">
        <f>+'5 VALORACIÓN DEL CONTROL'!T91</f>
        <v/>
      </c>
      <c r="J28" s="136" t="str">
        <f t="shared" si="3"/>
        <v/>
      </c>
      <c r="K28" s="136" t="str">
        <f t="shared" si="4"/>
        <v/>
      </c>
      <c r="L28" s="105" t="str">
        <f t="shared" si="5"/>
        <v/>
      </c>
      <c r="M28" s="105" t="str">
        <f t="shared" si="0"/>
        <v/>
      </c>
      <c r="N28" s="105" t="str">
        <f t="shared" si="1"/>
        <v/>
      </c>
      <c r="O28" s="232"/>
      <c r="P28" s="105" t="str">
        <f t="shared" si="2"/>
        <v/>
      </c>
      <c r="Q28" s="232"/>
      <c r="R28" s="232"/>
      <c r="S28" s="233"/>
      <c r="T28" s="233"/>
      <c r="U28" s="232"/>
      <c r="V28" s="232"/>
      <c r="W28" s="232"/>
      <c r="X28" s="232"/>
      <c r="Y28" s="232"/>
      <c r="Z28" s="232"/>
      <c r="AA28" s="107"/>
      <c r="AB28" s="107"/>
    </row>
    <row r="29" spans="1:50" ht="14.45" customHeight="1" x14ac:dyDescent="0.25">
      <c r="B29" s="87"/>
      <c r="C29" s="87"/>
      <c r="D29" s="87"/>
      <c r="G29" s="87"/>
      <c r="I29" s="87"/>
      <c r="L29" s="87"/>
      <c r="M29" s="87"/>
      <c r="N29" s="87"/>
      <c r="O29" s="87"/>
      <c r="P29" s="87"/>
      <c r="Q29" s="87"/>
      <c r="R29" s="87"/>
      <c r="S29" s="142"/>
      <c r="T29" s="142"/>
      <c r="U29" s="87"/>
      <c r="V29" s="87"/>
      <c r="W29" s="87"/>
      <c r="X29" s="87"/>
      <c r="Y29" s="87"/>
      <c r="Z29" s="87"/>
      <c r="AA29" s="87"/>
      <c r="AB29" s="87"/>
      <c r="AM29" s="92"/>
      <c r="AN29" s="92"/>
      <c r="AO29" s="92"/>
      <c r="AP29" s="92"/>
      <c r="AQ29" s="92"/>
      <c r="AR29" s="87"/>
      <c r="AS29" s="87"/>
      <c r="AT29" s="87"/>
      <c r="AU29" s="87"/>
      <c r="AV29" s="87"/>
    </row>
    <row r="30" spans="1:50" ht="39" customHeight="1" x14ac:dyDescent="0.25">
      <c r="B30" s="87"/>
      <c r="C30" s="87"/>
      <c r="D30" s="87"/>
      <c r="G30" s="87"/>
      <c r="I30" s="87"/>
      <c r="L30" s="87"/>
      <c r="M30" s="87"/>
      <c r="N30" s="87"/>
      <c r="O30" s="87"/>
      <c r="P30" s="87"/>
      <c r="Q30" s="87"/>
      <c r="R30" s="87"/>
      <c r="S30" s="142"/>
      <c r="T30" s="142"/>
      <c r="U30" s="87"/>
      <c r="V30" s="87"/>
      <c r="W30" s="87"/>
      <c r="X30" s="87"/>
      <c r="Y30" s="87"/>
      <c r="Z30" s="87"/>
      <c r="AA30" s="87"/>
      <c r="AB30" s="87"/>
      <c r="AM30" s="92"/>
      <c r="AN30" s="92"/>
      <c r="AO30" s="92"/>
      <c r="AP30" s="92"/>
      <c r="AQ30" s="92"/>
      <c r="AR30" s="87"/>
      <c r="AS30" s="87"/>
      <c r="AT30" s="87"/>
      <c r="AU30" s="87"/>
      <c r="AV30" s="87"/>
    </row>
    <row r="31" spans="1:50" ht="19.5" customHeight="1" x14ac:dyDescent="0.25">
      <c r="B31" s="87"/>
      <c r="C31" s="87"/>
      <c r="D31" s="87"/>
      <c r="G31" s="87"/>
      <c r="I31" s="87"/>
      <c r="L31" s="87"/>
      <c r="M31" s="87"/>
      <c r="N31" s="87"/>
      <c r="O31" s="87"/>
      <c r="P31" s="87"/>
      <c r="Q31" s="87"/>
      <c r="R31" s="87"/>
      <c r="S31" s="142"/>
      <c r="T31" s="142"/>
      <c r="U31" s="87"/>
      <c r="V31" s="87"/>
      <c r="W31" s="87"/>
      <c r="X31" s="87"/>
      <c r="Y31" s="87"/>
      <c r="Z31" s="87"/>
      <c r="AA31" s="87"/>
      <c r="AB31" s="87"/>
      <c r="AM31" s="92"/>
      <c r="AN31" s="92"/>
      <c r="AO31" s="92"/>
      <c r="AP31" s="92"/>
      <c r="AQ31" s="92"/>
      <c r="AR31" s="87"/>
      <c r="AS31" s="87"/>
      <c r="AT31" s="87"/>
      <c r="AU31" s="87"/>
      <c r="AV31" s="87"/>
    </row>
    <row r="32" spans="1:50" ht="19.5" customHeight="1" x14ac:dyDescent="0.25">
      <c r="B32" s="87"/>
      <c r="C32" s="87"/>
      <c r="D32" s="87"/>
      <c r="G32" s="87"/>
      <c r="I32" s="87"/>
      <c r="L32" s="87"/>
      <c r="M32" s="87"/>
      <c r="N32" s="87"/>
      <c r="O32" s="87"/>
      <c r="P32" s="87"/>
      <c r="Q32" s="87"/>
      <c r="R32" s="87"/>
      <c r="S32" s="142"/>
      <c r="T32" s="142"/>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25">
      <c r="E33" s="137"/>
      <c r="F33" s="137"/>
      <c r="H33" s="92"/>
      <c r="J33" s="137"/>
      <c r="K33" s="137"/>
      <c r="S33" s="142"/>
      <c r="T33" s="142"/>
      <c r="AM33" s="92"/>
      <c r="AN33" s="92"/>
      <c r="AO33" s="92"/>
      <c r="AP33" s="92"/>
      <c r="AQ33" s="92"/>
    </row>
    <row r="34" spans="5:43" s="87" customFormat="1" ht="19.5" customHeight="1" x14ac:dyDescent="0.25">
      <c r="E34" s="137"/>
      <c r="F34" s="137"/>
      <c r="H34" s="92"/>
      <c r="J34" s="137"/>
      <c r="K34" s="137"/>
      <c r="S34" s="142"/>
      <c r="T34" s="142"/>
      <c r="AM34" s="92"/>
      <c r="AN34" s="92"/>
      <c r="AO34" s="92"/>
      <c r="AP34" s="92"/>
      <c r="AQ34" s="92"/>
    </row>
    <row r="35" spans="5:43" s="87" customFormat="1" ht="19.5" customHeight="1" x14ac:dyDescent="0.25">
      <c r="E35" s="137"/>
      <c r="F35" s="137"/>
      <c r="H35" s="92"/>
      <c r="J35" s="137"/>
      <c r="K35" s="137"/>
      <c r="S35" s="142"/>
      <c r="T35" s="142"/>
      <c r="AM35" s="92"/>
      <c r="AN35" s="92"/>
      <c r="AO35" s="92"/>
      <c r="AP35" s="92"/>
      <c r="AQ35" s="92"/>
    </row>
  </sheetData>
  <sheetProtection sheet="1" formatCells="0" formatColumns="0" formatRows="0" sort="0" autoFilter="0" pivotTables="0"/>
  <autoFilter ref="A8:AX8"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AF5:AJ5"/>
    <mergeCell ref="A1:A2"/>
    <mergeCell ref="B1:B2"/>
    <mergeCell ref="J7:L7"/>
    <mergeCell ref="U7:W7"/>
    <mergeCell ref="Q7:T7"/>
    <mergeCell ref="B4:D4"/>
    <mergeCell ref="B5:D5"/>
  </mergeCells>
  <phoneticPr fontId="18" type="noConversion"/>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opLeftCell="A6" zoomScale="85" zoomScaleNormal="85" workbookViewId="0">
      <selection activeCell="B15" sqref="B15"/>
    </sheetView>
  </sheetViews>
  <sheetFormatPr baseColWidth="10" defaultColWidth="10.85546875" defaultRowHeight="15" x14ac:dyDescent="0.25"/>
  <cols>
    <col min="1" max="1" width="26.5703125" customWidth="1"/>
    <col min="2" max="2" width="29.5703125" customWidth="1"/>
    <col min="4" max="4" width="27.42578125" customWidth="1"/>
    <col min="6" max="6" width="14.5703125" customWidth="1"/>
  </cols>
  <sheetData>
    <row r="1" spans="1:11" s="9" customFormat="1" ht="37.5" customHeight="1" x14ac:dyDescent="0.2">
      <c r="A1" s="420"/>
      <c r="B1" s="452" t="str">
        <f>+'2 CONTEXTO E IDENTIFICACIÓN'!C1</f>
        <v>MAPA DE RIESGOS</v>
      </c>
      <c r="C1" s="50" t="str">
        <f>+'2 CONTEXTO E IDENTIFICACIÓN'!D1</f>
        <v>CÓDIGO:</v>
      </c>
      <c r="D1" s="50" t="str">
        <f>+'2 CONTEXTO E IDENTIFICACIÓN'!E1</f>
        <v>SE-FO-007</v>
      </c>
      <c r="F1" s="240" t="str">
        <f>+'2 CONTEXTO E IDENTIFICACIÓN'!$G$4</f>
        <v>Elaboración o Actualización:</v>
      </c>
      <c r="G1" s="258">
        <f>+IF('2 CONTEXTO E IDENTIFICACIÓN'!$H$4="","",'2 CONTEXTO E IDENTIFICACIÓN'!$H$4)</f>
        <v>45825</v>
      </c>
      <c r="H1" s="20"/>
      <c r="I1" s="20"/>
    </row>
    <row r="2" spans="1:11" s="9" customFormat="1" ht="52.5" customHeight="1" x14ac:dyDescent="0.2">
      <c r="A2" s="420"/>
      <c r="B2" s="453"/>
      <c r="C2" s="50" t="str">
        <f>+'2 CONTEXTO E IDENTIFICACIÓN'!D2</f>
        <v>VERSIÓN:</v>
      </c>
      <c r="D2" s="50" t="str">
        <f>+'2 CONTEXTO E IDENTIFICACIÓN'!E2</f>
        <v>12</v>
      </c>
      <c r="F2" s="243" t="str">
        <f>+'2 CONTEXTO E IDENTIFICACIÓN'!$E$5</f>
        <v>Vigencia del:</v>
      </c>
      <c r="G2" s="241">
        <f>+IF('2 CONTEXTO E IDENTIFICACIÓN'!$F$5="","",'2 CONTEXTO E IDENTIFICACIÓN'!$F$5)</f>
        <v>46024</v>
      </c>
      <c r="H2" s="242" t="s">
        <v>111</v>
      </c>
      <c r="I2" s="239">
        <f>+IF('2 CONTEXTO E IDENTIFICACIÓN'!$H$5="","",'2 CONTEXTO E IDENTIFICACIÓN'!$H$5)</f>
        <v>46387</v>
      </c>
    </row>
    <row r="3" spans="1:11" s="9" customFormat="1" ht="8.25" customHeight="1" x14ac:dyDescent="0.2">
      <c r="A3" s="22"/>
      <c r="B3" s="22"/>
      <c r="C3" s="22"/>
      <c r="D3" s="52"/>
      <c r="F3" s="56"/>
    </row>
    <row r="4" spans="1:11" s="10" customFormat="1" ht="14.45" customHeight="1" x14ac:dyDescent="0.25">
      <c r="A4" s="27" t="s">
        <v>158</v>
      </c>
      <c r="B4" s="421" t="str">
        <f>+IF('2 CONTEXTO E IDENTIFICACIÓN'!$C$4="","",'2 CONTEXTO E IDENTIFICACIÓN'!$C$4)</f>
        <v>Beneficencia del Valle del Cauca</v>
      </c>
      <c r="C4" s="421"/>
      <c r="D4" s="421"/>
      <c r="E4" s="144"/>
      <c r="F4" s="145"/>
    </row>
    <row r="5" spans="1:11" ht="15.75" thickBot="1" x14ac:dyDescent="0.3">
      <c r="A5" s="27" t="s">
        <v>156</v>
      </c>
      <c r="B5" s="421" t="str">
        <f>+IF('2 CONTEXTO E IDENTIFICACIÓN'!$E$4="","",'2 CONTEXTO E IDENTIFICACIÓN'!$E$4)</f>
        <v>SEGUIMIENTO Y EVALUACIÓN</v>
      </c>
      <c r="C5" s="422"/>
      <c r="D5" s="422"/>
    </row>
    <row r="6" spans="1:11" ht="15.75" thickBot="1" x14ac:dyDescent="0.3">
      <c r="A6" s="485" t="s">
        <v>46</v>
      </c>
      <c r="B6" s="486"/>
      <c r="C6" s="486"/>
      <c r="D6" s="486"/>
      <c r="E6" s="486"/>
      <c r="F6" s="486"/>
      <c r="G6" s="486"/>
      <c r="H6" s="486"/>
      <c r="I6" s="486"/>
      <c r="J6" s="486"/>
      <c r="K6" s="487"/>
    </row>
    <row r="7" spans="1:11" ht="6" customHeight="1" thickBot="1" x14ac:dyDescent="0.3">
      <c r="A7" s="485"/>
      <c r="B7" s="486"/>
      <c r="C7" s="486"/>
      <c r="D7" s="486"/>
      <c r="E7" s="486"/>
      <c r="F7" s="486"/>
      <c r="G7" s="486"/>
      <c r="H7" s="486"/>
      <c r="I7" s="486"/>
      <c r="J7" s="486"/>
      <c r="K7" s="487"/>
    </row>
    <row r="8" spans="1:11" ht="34.5" customHeight="1" x14ac:dyDescent="0.25">
      <c r="A8" s="488" t="s">
        <v>47</v>
      </c>
      <c r="B8" s="489"/>
      <c r="C8" s="489"/>
      <c r="D8" s="489"/>
      <c r="E8" s="489"/>
      <c r="F8" s="489"/>
      <c r="G8" s="489"/>
      <c r="H8" s="489"/>
      <c r="I8" s="489"/>
      <c r="J8" s="489"/>
      <c r="K8" s="490"/>
    </row>
    <row r="9" spans="1:11" ht="18.75" customHeight="1" x14ac:dyDescent="0.25">
      <c r="A9" s="494" t="s">
        <v>24</v>
      </c>
      <c r="B9" s="495"/>
      <c r="C9" s="495"/>
      <c r="D9" s="495"/>
      <c r="E9" s="495"/>
      <c r="F9" s="495"/>
      <c r="G9" s="495"/>
      <c r="H9" s="495"/>
      <c r="I9" s="495"/>
      <c r="J9" s="495"/>
      <c r="K9" s="496"/>
    </row>
    <row r="10" spans="1:11" ht="34.5" customHeight="1" x14ac:dyDescent="0.25">
      <c r="A10" s="491" t="s">
        <v>25</v>
      </c>
      <c r="B10" s="492"/>
      <c r="C10" s="492"/>
      <c r="D10" s="492"/>
      <c r="E10" s="492"/>
      <c r="F10" s="492"/>
      <c r="G10" s="492"/>
      <c r="H10" s="492"/>
      <c r="I10" s="492"/>
      <c r="J10" s="492"/>
      <c r="K10" s="493"/>
    </row>
    <row r="11" spans="1:11" ht="50.25" customHeight="1" thickBot="1" x14ac:dyDescent="0.3">
      <c r="A11" s="500" t="s">
        <v>119</v>
      </c>
      <c r="B11" s="501"/>
      <c r="C11" s="501"/>
      <c r="D11" s="501"/>
      <c r="E11" s="501"/>
      <c r="F11" s="501"/>
      <c r="G11" s="501"/>
      <c r="H11" s="501"/>
      <c r="I11" s="501"/>
      <c r="J11" s="501"/>
      <c r="K11" s="502"/>
    </row>
    <row r="12" spans="1:11" x14ac:dyDescent="0.25">
      <c r="A12" s="146"/>
      <c r="B12" s="146"/>
      <c r="C12" s="146"/>
      <c r="D12" s="146"/>
      <c r="E12" s="146"/>
      <c r="F12" s="146"/>
      <c r="G12" s="146"/>
      <c r="H12" s="146"/>
      <c r="I12" s="146"/>
      <c r="J12" s="146"/>
      <c r="K12" s="146"/>
    </row>
    <row r="13" spans="1:11" s="148" customFormat="1" ht="38.25" x14ac:dyDescent="0.25">
      <c r="A13" s="147"/>
      <c r="B13" s="497" t="s">
        <v>31</v>
      </c>
      <c r="C13" s="498"/>
      <c r="D13" s="499" t="s">
        <v>32</v>
      </c>
      <c r="E13" s="499"/>
      <c r="G13" s="95" t="s">
        <v>88</v>
      </c>
    </row>
    <row r="14" spans="1:11" x14ac:dyDescent="0.25">
      <c r="A14" s="149" t="s">
        <v>26</v>
      </c>
      <c r="B14" s="150">
        <f>+COUNTIF('8 MAPA RIESGOS'!$G$9:$G$28,G14)</f>
        <v>0</v>
      </c>
      <c r="C14" s="151">
        <f>+B14/$B$18</f>
        <v>0</v>
      </c>
      <c r="D14" s="150">
        <f>+COUNTIF('8 MAPA RIESGOS'!$L$9:$L$28,G14)</f>
        <v>0</v>
      </c>
      <c r="E14" s="151">
        <f>+D14/$D$18</f>
        <v>0</v>
      </c>
      <c r="G14" s="125" t="s">
        <v>84</v>
      </c>
    </row>
    <row r="15" spans="1:11" x14ac:dyDescent="0.25">
      <c r="A15" s="149" t="s">
        <v>27</v>
      </c>
      <c r="B15" s="150">
        <f>+COUNTIF('8 MAPA RIESGOS'!$G$9:$G$28,G15)</f>
        <v>2</v>
      </c>
      <c r="C15" s="151">
        <f t="shared" ref="C15:C18" si="0">+B15/$B$18</f>
        <v>0.5</v>
      </c>
      <c r="D15" s="150">
        <f>+COUNTIF('8 MAPA RIESGOS'!$L$9:$L$28,G15)</f>
        <v>0</v>
      </c>
      <c r="E15" s="151">
        <f t="shared" ref="E15:E18" si="1">+D15/$D$18</f>
        <v>0</v>
      </c>
      <c r="G15" s="108" t="s">
        <v>85</v>
      </c>
    </row>
    <row r="16" spans="1:11" x14ac:dyDescent="0.25">
      <c r="A16" s="149" t="s">
        <v>28</v>
      </c>
      <c r="B16" s="150">
        <f>+COUNTIF('8 MAPA RIESGOS'!$G$9:$G$28,G16)</f>
        <v>2</v>
      </c>
      <c r="C16" s="151">
        <f t="shared" si="0"/>
        <v>0.5</v>
      </c>
      <c r="D16" s="150">
        <f>+COUNTIF('8 MAPA RIESGOS'!$L$9:$L$28,G16)</f>
        <v>4</v>
      </c>
      <c r="E16" s="151">
        <f t="shared" si="1"/>
        <v>1</v>
      </c>
      <c r="G16" s="112" t="s">
        <v>5</v>
      </c>
    </row>
    <row r="17" spans="1:7" x14ac:dyDescent="0.25">
      <c r="A17" s="149" t="s">
        <v>29</v>
      </c>
      <c r="B17" s="150">
        <f>+COUNTIF('8 MAPA RIESGOS'!$G$9:$G$28,G17)</f>
        <v>0</v>
      </c>
      <c r="C17" s="151">
        <f t="shared" si="0"/>
        <v>0</v>
      </c>
      <c r="D17" s="150">
        <f>+COUNTIF('8 MAPA RIESGOS'!$L$9:$L$28,G17)</f>
        <v>0</v>
      </c>
      <c r="E17" s="151">
        <f t="shared" si="1"/>
        <v>0</v>
      </c>
      <c r="G17" s="116" t="s">
        <v>86</v>
      </c>
    </row>
    <row r="18" spans="1:7" x14ac:dyDescent="0.25">
      <c r="A18" s="149" t="s">
        <v>30</v>
      </c>
      <c r="B18" s="150">
        <f>+SUM(B14:B17)</f>
        <v>4</v>
      </c>
      <c r="C18" s="151">
        <f t="shared" si="0"/>
        <v>1</v>
      </c>
      <c r="D18" s="150">
        <f>+SUM(D14:D17)</f>
        <v>4</v>
      </c>
      <c r="E18" s="151">
        <f t="shared" si="1"/>
        <v>1</v>
      </c>
    </row>
    <row r="20" spans="1:7" s="152" customFormat="1" x14ac:dyDescent="0.25">
      <c r="B20" s="153" t="s">
        <v>31</v>
      </c>
      <c r="D20" s="153" t="s">
        <v>32</v>
      </c>
    </row>
    <row r="21" spans="1:7" s="152" customFormat="1" ht="41.45" customHeight="1" x14ac:dyDescent="0.25">
      <c r="B21" s="154" t="str">
        <f>+IF((B14/B18)&gt;=0.2,G14,+IF(((B14/B18)+(B15/B18))&gt;=0.3,G15,+IF(((B14/B18)+(B15/B18)+(B16/B18))&gt;=0.4,G16,+IF((B14/B18)+(B15/B18)+(B16/B18)+(B17/B18)&gt;=0.5,G17,""))))</f>
        <v>Alto</v>
      </c>
      <c r="D21" s="154" t="str">
        <f>+IF((D14/D18)&gt;=0.2,G14,+IF(((D14/D18)+(D15/D18))&gt;=0.3,G15,+IF(((D14/D18)+(D15/D18)+(D16/D18))&gt;=0.4,G16,+IF((D14/D18)+(D15/D18)+(D16/D18)+(D17/D18)&gt;=0.5,G17,""))))</f>
        <v>Moderado</v>
      </c>
    </row>
  </sheetData>
  <sheetProtection sheet="1" formatCells="0" formatColumns="0" formatRows="0"/>
  <mergeCells count="12">
    <mergeCell ref="B13:C13"/>
    <mergeCell ref="D13:E13"/>
    <mergeCell ref="A11:K11"/>
    <mergeCell ref="A6:K6"/>
    <mergeCell ref="B4:D4"/>
    <mergeCell ref="B5:D5"/>
    <mergeCell ref="A1:A2"/>
    <mergeCell ref="A7:K7"/>
    <mergeCell ref="A8:K8"/>
    <mergeCell ref="A10:K10"/>
    <mergeCell ref="A9:K9"/>
    <mergeCell ref="B1:B2"/>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21</vt:i4>
      </vt:variant>
    </vt:vector>
  </HeadingPairs>
  <TitlesOfParts>
    <vt:vector size="3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10 CONTROL DE CAMBIOS</vt:lpstr>
      <vt:lpstr>11 FORMULAS</vt:lpstr>
      <vt:lpstr>Hoja1</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Mónica Potes Viveros</cp:lastModifiedBy>
  <cp:lastPrinted>2021-05-20T21:19:24Z</cp:lastPrinted>
  <dcterms:created xsi:type="dcterms:W3CDTF">2006-09-16T00:00:00Z</dcterms:created>
  <dcterms:modified xsi:type="dcterms:W3CDTF">2026-01-19T20:01:38Z</dcterms:modified>
</cp:coreProperties>
</file>